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225" windowWidth="20520" windowHeight="3825" firstSheet="1" activeTab="1"/>
  </bookViews>
  <sheets>
    <sheet name="Ovulation Dummy" sheetId="2" state="hidden" r:id="rId1"/>
    <sheet name="1stCalendar" sheetId="1" r:id="rId2"/>
    <sheet name="2ndCalendar" sheetId="4" r:id="rId3"/>
  </sheets>
  <definedNames>
    <definedName name="Courses">'Ovulation Dummy'!$B$3:$B$45</definedName>
    <definedName name="Event">'Ovulation Dummy'!$D$3:$D$45</definedName>
    <definedName name="Holiday">'Ovulation Dummy'!$C$3:$C$45</definedName>
    <definedName name="_xlnm.Print_Area" localSheetId="1">'1stCalendar'!$B$4:$X$68</definedName>
    <definedName name="_xlnm.Print_Area" localSheetId="2">'2ndCalendar'!$B$4:$X$68</definedName>
  </definedNames>
  <calcPr calcId="144525"/>
</workbook>
</file>

<file path=xl/calcChain.xml><?xml version="1.0" encoding="utf-8"?>
<calcChain xmlns="http://schemas.openxmlformats.org/spreadsheetml/2006/main">
  <c r="K2" i="4" l="1"/>
  <c r="F12" i="4" l="1"/>
  <c r="N12" i="4" s="1"/>
  <c r="F21" i="4" s="1"/>
  <c r="N21" i="4" s="1"/>
  <c r="F30" i="4" s="1"/>
  <c r="N30" i="4" s="1"/>
  <c r="F39" i="4" s="1"/>
  <c r="N39" i="4" s="1"/>
  <c r="F48" i="4" s="1"/>
  <c r="N48" i="4" s="1"/>
  <c r="F57" i="4" s="1"/>
  <c r="N57" i="4" s="1"/>
  <c r="G12" i="4" l="1"/>
  <c r="O12" i="4" s="1"/>
  <c r="G21" i="4" s="1"/>
  <c r="O21" i="4" s="1"/>
  <c r="G30" i="4" s="1"/>
  <c r="O30" i="4" s="1"/>
  <c r="G39" i="4" s="1"/>
  <c r="O39" i="4" s="1"/>
  <c r="G48" i="4" s="1"/>
  <c r="O48" i="4" s="1"/>
  <c r="G57" i="4" s="1"/>
  <c r="O57" i="4" s="1"/>
  <c r="H12" i="4" l="1"/>
  <c r="P12" i="4" s="1"/>
  <c r="H21" i="4" s="1"/>
  <c r="P21" i="4" s="1"/>
  <c r="H30" i="4" s="1"/>
  <c r="P30" i="4" s="1"/>
  <c r="H39" i="4" s="1"/>
  <c r="P39" i="4" s="1"/>
  <c r="H48" i="4" s="1"/>
  <c r="P48" i="4" s="1"/>
  <c r="H57" i="4" s="1"/>
  <c r="P57" i="4" s="1"/>
  <c r="V5" i="4"/>
  <c r="W7" i="4"/>
  <c r="W6" i="4"/>
  <c r="V7" i="4"/>
  <c r="V6" i="4"/>
  <c r="O8" i="4"/>
  <c r="O7" i="4"/>
  <c r="O6" i="4"/>
  <c r="O5" i="4"/>
  <c r="AK55" i="2"/>
  <c r="AC55" i="2"/>
  <c r="AK46" i="2"/>
  <c r="AC46" i="2"/>
  <c r="AK37" i="2"/>
  <c r="AC37" i="2"/>
  <c r="AK28" i="2"/>
  <c r="AC28" i="2"/>
  <c r="AK19" i="2"/>
  <c r="AC19" i="2"/>
  <c r="AK10" i="2"/>
  <c r="AC10" i="2"/>
  <c r="D2" i="1"/>
  <c r="U55" i="2"/>
  <c r="M55" i="2"/>
  <c r="U46" i="2"/>
  <c r="M46" i="2"/>
  <c r="U37" i="2"/>
  <c r="M37" i="2"/>
  <c r="U28" i="2"/>
  <c r="M28" i="2"/>
  <c r="U19" i="2"/>
  <c r="M19" i="2"/>
  <c r="U10" i="2"/>
  <c r="M10" i="2"/>
  <c r="I12" i="4" l="1"/>
  <c r="J12" i="4" s="1"/>
  <c r="D2" i="4"/>
  <c r="N58" i="1"/>
  <c r="O58" i="1" s="1"/>
  <c r="P58" i="1" s="1"/>
  <c r="Q58" i="1" s="1"/>
  <c r="R58" i="1" s="1"/>
  <c r="S58" i="1" s="1"/>
  <c r="T58" i="1" s="1"/>
  <c r="N59" i="1" s="1"/>
  <c r="O59" i="1" s="1"/>
  <c r="P59" i="1" s="1"/>
  <c r="Q59" i="1" s="1"/>
  <c r="R59" i="1" s="1"/>
  <c r="S59" i="1" s="1"/>
  <c r="T59" i="1" s="1"/>
  <c r="N60" i="1" s="1"/>
  <c r="O60" i="1" s="1"/>
  <c r="P60" i="1" s="1"/>
  <c r="Q60" i="1" s="1"/>
  <c r="R60" i="1" s="1"/>
  <c r="S60" i="1" s="1"/>
  <c r="T60" i="1" s="1"/>
  <c r="N61" i="1" s="1"/>
  <c r="O61" i="1" s="1"/>
  <c r="P61" i="1" s="1"/>
  <c r="Q61" i="1" s="1"/>
  <c r="R61" i="1" s="1"/>
  <c r="S61" i="1" s="1"/>
  <c r="T61" i="1" s="1"/>
  <c r="N62" i="1" s="1"/>
  <c r="O62" i="1" s="1"/>
  <c r="P62" i="1" s="1"/>
  <c r="Q62" i="1" s="1"/>
  <c r="R62" i="1" s="1"/>
  <c r="S62" i="1" s="1"/>
  <c r="T62" i="1" s="1"/>
  <c r="N63" i="1" s="1"/>
  <c r="O63" i="1" s="1"/>
  <c r="S63" i="1"/>
  <c r="K63" i="1"/>
  <c r="F58" i="1"/>
  <c r="G58" i="1" s="1"/>
  <c r="H58" i="1" s="1"/>
  <c r="I58" i="1" s="1"/>
  <c r="J58" i="1" s="1"/>
  <c r="K58" i="1" s="1"/>
  <c r="L58" i="1" s="1"/>
  <c r="F59" i="1" s="1"/>
  <c r="G59" i="1" s="1"/>
  <c r="H59" i="1" s="1"/>
  <c r="I59" i="1" s="1"/>
  <c r="J59" i="1" s="1"/>
  <c r="K59" i="1" s="1"/>
  <c r="L59" i="1" s="1"/>
  <c r="F60" i="1" s="1"/>
  <c r="G60" i="1" s="1"/>
  <c r="H60" i="1" s="1"/>
  <c r="I60" i="1" s="1"/>
  <c r="J60" i="1" s="1"/>
  <c r="K60" i="1" s="1"/>
  <c r="L60" i="1" s="1"/>
  <c r="F61" i="1" s="1"/>
  <c r="G61" i="1" s="1"/>
  <c r="H61" i="1" s="1"/>
  <c r="I61" i="1" s="1"/>
  <c r="J61" i="1" s="1"/>
  <c r="K61" i="1" s="1"/>
  <c r="L61" i="1" s="1"/>
  <c r="F62" i="1" s="1"/>
  <c r="G62" i="1" s="1"/>
  <c r="H62" i="1" s="1"/>
  <c r="I62" i="1" s="1"/>
  <c r="J62" i="1" s="1"/>
  <c r="K62" i="1" s="1"/>
  <c r="L62" i="1" s="1"/>
  <c r="F63" i="1" s="1"/>
  <c r="G63" i="1" s="1"/>
  <c r="B4" i="1"/>
  <c r="B4" i="4"/>
  <c r="C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V8" i="1"/>
  <c r="V8" i="4" s="1"/>
  <c r="Q12" i="4" l="1"/>
  <c r="I21" i="4" s="1"/>
  <c r="Q21" i="4" s="1"/>
  <c r="I30" i="4" s="1"/>
  <c r="Q30" i="4" s="1"/>
  <c r="I39" i="4" s="1"/>
  <c r="Q39" i="4" s="1"/>
  <c r="I48" i="4" s="1"/>
  <c r="Q48" i="4" s="1"/>
  <c r="I57" i="4" s="1"/>
  <c r="Q57" i="4" s="1"/>
  <c r="K63" i="4"/>
  <c r="AB55" i="2" s="1"/>
  <c r="S54" i="4"/>
  <c r="AJ46" i="2" s="1"/>
  <c r="K36" i="4"/>
  <c r="AB28" i="2" s="1"/>
  <c r="F31" i="4"/>
  <c r="G31" i="4" s="1"/>
  <c r="H31" i="4" s="1"/>
  <c r="I31" i="4" s="1"/>
  <c r="J31" i="4" s="1"/>
  <c r="K31" i="4" s="1"/>
  <c r="L31" i="4" s="1"/>
  <c r="F32" i="4" s="1"/>
  <c r="G32" i="4" s="1"/>
  <c r="H32" i="4" s="1"/>
  <c r="I32" i="4" s="1"/>
  <c r="J32" i="4" s="1"/>
  <c r="K32" i="4" s="1"/>
  <c r="L32" i="4" s="1"/>
  <c r="F33" i="4" s="1"/>
  <c r="G33" i="4" s="1"/>
  <c r="H33" i="4" s="1"/>
  <c r="I33" i="4" s="1"/>
  <c r="J33" i="4" s="1"/>
  <c r="K33" i="4" s="1"/>
  <c r="L33" i="4" s="1"/>
  <c r="F34" i="4" s="1"/>
  <c r="G34" i="4" s="1"/>
  <c r="H34" i="4" s="1"/>
  <c r="I34" i="4" s="1"/>
  <c r="J34" i="4" s="1"/>
  <c r="K34" i="4" s="1"/>
  <c r="L34" i="4" s="1"/>
  <c r="F35" i="4" s="1"/>
  <c r="G35" i="4" s="1"/>
  <c r="H35" i="4" s="1"/>
  <c r="I35" i="4" s="1"/>
  <c r="J35" i="4" s="1"/>
  <c r="K35" i="4" s="1"/>
  <c r="L35" i="4" s="1"/>
  <c r="F36" i="4" s="1"/>
  <c r="G36" i="4" s="1"/>
  <c r="N22" i="4"/>
  <c r="O22" i="4" s="1"/>
  <c r="P22" i="4" s="1"/>
  <c r="Q22" i="4" s="1"/>
  <c r="R22" i="4" s="1"/>
  <c r="S22" i="4" s="1"/>
  <c r="T22" i="4" s="1"/>
  <c r="N23" i="4" s="1"/>
  <c r="O23" i="4" s="1"/>
  <c r="P23" i="4" s="1"/>
  <c r="Q23" i="4" s="1"/>
  <c r="R23" i="4" s="1"/>
  <c r="S23" i="4" s="1"/>
  <c r="T23" i="4" s="1"/>
  <c r="N24" i="4" s="1"/>
  <c r="O24" i="4" s="1"/>
  <c r="P24" i="4" s="1"/>
  <c r="Q24" i="4" s="1"/>
  <c r="R24" i="4" s="1"/>
  <c r="S24" i="4" s="1"/>
  <c r="T24" i="4" s="1"/>
  <c r="N25" i="4" s="1"/>
  <c r="O25" i="4" s="1"/>
  <c r="P25" i="4" s="1"/>
  <c r="Q25" i="4" s="1"/>
  <c r="R25" i="4" s="1"/>
  <c r="S25" i="4" s="1"/>
  <c r="T25" i="4" s="1"/>
  <c r="N26" i="4" s="1"/>
  <c r="O26" i="4" s="1"/>
  <c r="P26" i="4" s="1"/>
  <c r="Q26" i="4" s="1"/>
  <c r="R26" i="4" s="1"/>
  <c r="S26" i="4" s="1"/>
  <c r="T26" i="4" s="1"/>
  <c r="N27" i="4" s="1"/>
  <c r="O27" i="4" s="1"/>
  <c r="K54" i="4"/>
  <c r="AB46" i="2" s="1"/>
  <c r="F49" i="4"/>
  <c r="G49" i="4" s="1"/>
  <c r="H49" i="4" s="1"/>
  <c r="I49" i="4" s="1"/>
  <c r="J49" i="4" s="1"/>
  <c r="K49" i="4" s="1"/>
  <c r="L49" i="4" s="1"/>
  <c r="F50" i="4" s="1"/>
  <c r="G50" i="4" s="1"/>
  <c r="H50" i="4" s="1"/>
  <c r="I50" i="4" s="1"/>
  <c r="J50" i="4" s="1"/>
  <c r="K50" i="4" s="1"/>
  <c r="L50" i="4" s="1"/>
  <c r="F51" i="4" s="1"/>
  <c r="G51" i="4" s="1"/>
  <c r="H51" i="4" s="1"/>
  <c r="I51" i="4" s="1"/>
  <c r="J51" i="4" s="1"/>
  <c r="K51" i="4" s="1"/>
  <c r="L51" i="4" s="1"/>
  <c r="F52" i="4" s="1"/>
  <c r="G52" i="4" s="1"/>
  <c r="H52" i="4" s="1"/>
  <c r="I52" i="4" s="1"/>
  <c r="J52" i="4" s="1"/>
  <c r="K52" i="4" s="1"/>
  <c r="L52" i="4" s="1"/>
  <c r="F53" i="4" s="1"/>
  <c r="G53" i="4" s="1"/>
  <c r="H53" i="4" s="1"/>
  <c r="I53" i="4" s="1"/>
  <c r="J53" i="4" s="1"/>
  <c r="K53" i="4" s="1"/>
  <c r="L53" i="4" s="1"/>
  <c r="F54" i="4" s="1"/>
  <c r="G54" i="4" s="1"/>
  <c r="N40" i="4"/>
  <c r="O40" i="4" s="1"/>
  <c r="P40" i="4" s="1"/>
  <c r="Q40" i="4" s="1"/>
  <c r="R40" i="4" s="1"/>
  <c r="S40" i="4" s="1"/>
  <c r="T40" i="4" s="1"/>
  <c r="N41" i="4" s="1"/>
  <c r="O41" i="4" s="1"/>
  <c r="P41" i="4" s="1"/>
  <c r="Q41" i="4" s="1"/>
  <c r="R41" i="4" s="1"/>
  <c r="S41" i="4" s="1"/>
  <c r="T41" i="4" s="1"/>
  <c r="N42" i="4" s="1"/>
  <c r="O42" i="4" s="1"/>
  <c r="P42" i="4" s="1"/>
  <c r="Q42" i="4" s="1"/>
  <c r="R42" i="4" s="1"/>
  <c r="S42" i="4" s="1"/>
  <c r="T42" i="4" s="1"/>
  <c r="N43" i="4" s="1"/>
  <c r="O43" i="4" s="1"/>
  <c r="P43" i="4" s="1"/>
  <c r="Q43" i="4" s="1"/>
  <c r="R43" i="4" s="1"/>
  <c r="S43" i="4" s="1"/>
  <c r="T43" i="4" s="1"/>
  <c r="N44" i="4" s="1"/>
  <c r="O44" i="4" s="1"/>
  <c r="P44" i="4" s="1"/>
  <c r="Q44" i="4" s="1"/>
  <c r="R44" i="4" s="1"/>
  <c r="S44" i="4" s="1"/>
  <c r="T44" i="4" s="1"/>
  <c r="N45" i="4" s="1"/>
  <c r="O45" i="4" s="1"/>
  <c r="N31" i="4"/>
  <c r="O31" i="4" s="1"/>
  <c r="P31" i="4" s="1"/>
  <c r="Q31" i="4" s="1"/>
  <c r="R31" i="4" s="1"/>
  <c r="S31" i="4" s="1"/>
  <c r="T31" i="4" s="1"/>
  <c r="N32" i="4" s="1"/>
  <c r="O32" i="4" s="1"/>
  <c r="P32" i="4" s="1"/>
  <c r="Q32" i="4" s="1"/>
  <c r="R32" i="4" s="1"/>
  <c r="S32" i="4" s="1"/>
  <c r="T32" i="4" s="1"/>
  <c r="N33" i="4" s="1"/>
  <c r="O33" i="4" s="1"/>
  <c r="P33" i="4" s="1"/>
  <c r="Q33" i="4" s="1"/>
  <c r="R33" i="4" s="1"/>
  <c r="S33" i="4" s="1"/>
  <c r="T33" i="4" s="1"/>
  <c r="N34" i="4" s="1"/>
  <c r="O34" i="4" s="1"/>
  <c r="P34" i="4" s="1"/>
  <c r="Q34" i="4" s="1"/>
  <c r="R34" i="4" s="1"/>
  <c r="S34" i="4" s="1"/>
  <c r="T34" i="4" s="1"/>
  <c r="N35" i="4" s="1"/>
  <c r="O35" i="4" s="1"/>
  <c r="P35" i="4" s="1"/>
  <c r="Q35" i="4" s="1"/>
  <c r="R35" i="4" s="1"/>
  <c r="S35" i="4" s="1"/>
  <c r="T35" i="4" s="1"/>
  <c r="N36" i="4" s="1"/>
  <c r="O36" i="4" s="1"/>
  <c r="S27" i="4"/>
  <c r="AJ19" i="2" s="1"/>
  <c r="S18" i="4"/>
  <c r="AJ10" i="2" s="1"/>
  <c r="F13" i="4"/>
  <c r="G13" i="4" s="1"/>
  <c r="H13" i="4" s="1"/>
  <c r="I13" i="4" s="1"/>
  <c r="J13" i="4" s="1"/>
  <c r="K13" i="4" s="1"/>
  <c r="L13" i="4" s="1"/>
  <c r="F14" i="4" s="1"/>
  <c r="G14" i="4" s="1"/>
  <c r="H14" i="4" s="1"/>
  <c r="I14" i="4" s="1"/>
  <c r="J14" i="4" s="1"/>
  <c r="K14" i="4" s="1"/>
  <c r="L14" i="4" s="1"/>
  <c r="F15" i="4" s="1"/>
  <c r="G15" i="4" s="1"/>
  <c r="H15" i="4" s="1"/>
  <c r="I15" i="4" s="1"/>
  <c r="J15" i="4" s="1"/>
  <c r="K15" i="4" s="1"/>
  <c r="L15" i="4" s="1"/>
  <c r="F16" i="4" s="1"/>
  <c r="G16" i="4" s="1"/>
  <c r="H16" i="4" s="1"/>
  <c r="I16" i="4" s="1"/>
  <c r="J16" i="4" s="1"/>
  <c r="K16" i="4" s="1"/>
  <c r="L16" i="4" s="1"/>
  <c r="F17" i="4" s="1"/>
  <c r="G17" i="4" s="1"/>
  <c r="H17" i="4" s="1"/>
  <c r="I17" i="4" s="1"/>
  <c r="J17" i="4" s="1"/>
  <c r="K17" i="4" s="1"/>
  <c r="L17" i="4" s="1"/>
  <c r="F18" i="4" s="1"/>
  <c r="G18" i="4" s="1"/>
  <c r="N58" i="4"/>
  <c r="O58" i="4" s="1"/>
  <c r="P58" i="4" s="1"/>
  <c r="Q58" i="4" s="1"/>
  <c r="R58" i="4" s="1"/>
  <c r="S58" i="4" s="1"/>
  <c r="T58" i="4" s="1"/>
  <c r="N59" i="4" s="1"/>
  <c r="O59" i="4" s="1"/>
  <c r="P59" i="4" s="1"/>
  <c r="Q59" i="4" s="1"/>
  <c r="R59" i="4" s="1"/>
  <c r="S59" i="4" s="1"/>
  <c r="T59" i="4" s="1"/>
  <c r="N60" i="4" s="1"/>
  <c r="O60" i="4" s="1"/>
  <c r="P60" i="4" s="1"/>
  <c r="Q60" i="4" s="1"/>
  <c r="R60" i="4" s="1"/>
  <c r="S60" i="4" s="1"/>
  <c r="T60" i="4" s="1"/>
  <c r="N61" i="4" s="1"/>
  <c r="O61" i="4" s="1"/>
  <c r="P61" i="4" s="1"/>
  <c r="Q61" i="4" s="1"/>
  <c r="R61" i="4" s="1"/>
  <c r="S61" i="4" s="1"/>
  <c r="T61" i="4" s="1"/>
  <c r="N62" i="4" s="1"/>
  <c r="O62" i="4" s="1"/>
  <c r="P62" i="4" s="1"/>
  <c r="Q62" i="4" s="1"/>
  <c r="R62" i="4" s="1"/>
  <c r="S62" i="4" s="1"/>
  <c r="T62" i="4" s="1"/>
  <c r="N63" i="4" s="1"/>
  <c r="O63" i="4" s="1"/>
  <c r="N49" i="4"/>
  <c r="O49" i="4" s="1"/>
  <c r="P49" i="4" s="1"/>
  <c r="Q49" i="4" s="1"/>
  <c r="R49" i="4" s="1"/>
  <c r="S49" i="4" s="1"/>
  <c r="T49" i="4" s="1"/>
  <c r="N50" i="4" s="1"/>
  <c r="O50" i="4" s="1"/>
  <c r="P50" i="4" s="1"/>
  <c r="Q50" i="4" s="1"/>
  <c r="R50" i="4" s="1"/>
  <c r="S50" i="4" s="1"/>
  <c r="T50" i="4" s="1"/>
  <c r="N51" i="4" s="1"/>
  <c r="O51" i="4" s="1"/>
  <c r="P51" i="4" s="1"/>
  <c r="Q51" i="4" s="1"/>
  <c r="R51" i="4" s="1"/>
  <c r="S51" i="4" s="1"/>
  <c r="T51" i="4" s="1"/>
  <c r="N52" i="4" s="1"/>
  <c r="O52" i="4" s="1"/>
  <c r="P52" i="4" s="1"/>
  <c r="Q52" i="4" s="1"/>
  <c r="R52" i="4" s="1"/>
  <c r="S52" i="4" s="1"/>
  <c r="T52" i="4" s="1"/>
  <c r="N53" i="4" s="1"/>
  <c r="O53" i="4" s="1"/>
  <c r="P53" i="4" s="1"/>
  <c r="Q53" i="4" s="1"/>
  <c r="R53" i="4" s="1"/>
  <c r="S53" i="4" s="1"/>
  <c r="T53" i="4" s="1"/>
  <c r="N54" i="4" s="1"/>
  <c r="O54" i="4" s="1"/>
  <c r="S45" i="4"/>
  <c r="AJ37" i="2" s="1"/>
  <c r="F40" i="4"/>
  <c r="G40" i="4" s="1"/>
  <c r="H40" i="4" s="1"/>
  <c r="I40" i="4" s="1"/>
  <c r="J40" i="4" s="1"/>
  <c r="K40" i="4" s="1"/>
  <c r="L40" i="4" s="1"/>
  <c r="F41" i="4" s="1"/>
  <c r="G41" i="4" s="1"/>
  <c r="H41" i="4" s="1"/>
  <c r="I41" i="4" s="1"/>
  <c r="J41" i="4" s="1"/>
  <c r="K41" i="4" s="1"/>
  <c r="L41" i="4" s="1"/>
  <c r="F42" i="4" s="1"/>
  <c r="G42" i="4" s="1"/>
  <c r="H42" i="4" s="1"/>
  <c r="I42" i="4" s="1"/>
  <c r="J42" i="4" s="1"/>
  <c r="K42" i="4" s="1"/>
  <c r="L42" i="4" s="1"/>
  <c r="F43" i="4" s="1"/>
  <c r="G43" i="4" s="1"/>
  <c r="H43" i="4" s="1"/>
  <c r="I43" i="4" s="1"/>
  <c r="J43" i="4" s="1"/>
  <c r="K43" i="4" s="1"/>
  <c r="L43" i="4" s="1"/>
  <c r="F44" i="4" s="1"/>
  <c r="G44" i="4" s="1"/>
  <c r="H44" i="4" s="1"/>
  <c r="I44" i="4" s="1"/>
  <c r="J44" i="4" s="1"/>
  <c r="K44" i="4" s="1"/>
  <c r="L44" i="4" s="1"/>
  <c r="F45" i="4" s="1"/>
  <c r="G45" i="4" s="1"/>
  <c r="K27" i="4"/>
  <c r="AB19" i="2" s="1"/>
  <c r="F22" i="4"/>
  <c r="G22" i="4" s="1"/>
  <c r="H22" i="4" s="1"/>
  <c r="I22" i="4" s="1"/>
  <c r="J22" i="4" s="1"/>
  <c r="K22" i="4" s="1"/>
  <c r="L22" i="4" s="1"/>
  <c r="F23" i="4" s="1"/>
  <c r="G23" i="4" s="1"/>
  <c r="H23" i="4" s="1"/>
  <c r="I23" i="4" s="1"/>
  <c r="J23" i="4" s="1"/>
  <c r="K23" i="4" s="1"/>
  <c r="L23" i="4" s="1"/>
  <c r="F24" i="4" s="1"/>
  <c r="G24" i="4" s="1"/>
  <c r="H24" i="4" s="1"/>
  <c r="I24" i="4" s="1"/>
  <c r="J24" i="4" s="1"/>
  <c r="K24" i="4" s="1"/>
  <c r="L24" i="4" s="1"/>
  <c r="F25" i="4" s="1"/>
  <c r="G25" i="4" s="1"/>
  <c r="H25" i="4" s="1"/>
  <c r="I25" i="4" s="1"/>
  <c r="J25" i="4" s="1"/>
  <c r="K25" i="4" s="1"/>
  <c r="L25" i="4" s="1"/>
  <c r="F26" i="4" s="1"/>
  <c r="G26" i="4" s="1"/>
  <c r="H26" i="4" s="1"/>
  <c r="I26" i="4" s="1"/>
  <c r="J26" i="4" s="1"/>
  <c r="K26" i="4" s="1"/>
  <c r="L26" i="4" s="1"/>
  <c r="F27" i="4" s="1"/>
  <c r="G27" i="4" s="1"/>
  <c r="K18" i="4"/>
  <c r="AB10" i="2" s="1"/>
  <c r="S63" i="4"/>
  <c r="AJ55" i="2" s="1"/>
  <c r="F58" i="4"/>
  <c r="G58" i="4" s="1"/>
  <c r="H58" i="4" s="1"/>
  <c r="I58" i="4" s="1"/>
  <c r="J58" i="4" s="1"/>
  <c r="K58" i="4" s="1"/>
  <c r="L58" i="4" s="1"/>
  <c r="F59" i="4" s="1"/>
  <c r="G59" i="4" s="1"/>
  <c r="H59" i="4" s="1"/>
  <c r="I59" i="4" s="1"/>
  <c r="J59" i="4" s="1"/>
  <c r="K59" i="4" s="1"/>
  <c r="L59" i="4" s="1"/>
  <c r="F60" i="4" s="1"/>
  <c r="G60" i="4" s="1"/>
  <c r="H60" i="4" s="1"/>
  <c r="I60" i="4" s="1"/>
  <c r="J60" i="4" s="1"/>
  <c r="K60" i="4" s="1"/>
  <c r="L60" i="4" s="1"/>
  <c r="F61" i="4" s="1"/>
  <c r="G61" i="4" s="1"/>
  <c r="H61" i="4" s="1"/>
  <c r="I61" i="4" s="1"/>
  <c r="J61" i="4" s="1"/>
  <c r="K61" i="4" s="1"/>
  <c r="L61" i="4" s="1"/>
  <c r="F62" i="4" s="1"/>
  <c r="G62" i="4" s="1"/>
  <c r="H62" i="4" s="1"/>
  <c r="I62" i="4" s="1"/>
  <c r="J62" i="4" s="1"/>
  <c r="K62" i="4" s="1"/>
  <c r="L62" i="4" s="1"/>
  <c r="F63" i="4" s="1"/>
  <c r="G63" i="4" s="1"/>
  <c r="K45" i="4"/>
  <c r="AB37" i="2" s="1"/>
  <c r="S36" i="4"/>
  <c r="AJ28" i="2" s="1"/>
  <c r="N13" i="4"/>
  <c r="O13" i="4" s="1"/>
  <c r="P13" i="4" s="1"/>
  <c r="Q13" i="4" s="1"/>
  <c r="R13" i="4" s="1"/>
  <c r="S13" i="4" s="1"/>
  <c r="T13" i="4" s="1"/>
  <c r="N14" i="4" s="1"/>
  <c r="O14" i="4" s="1"/>
  <c r="P14" i="4" s="1"/>
  <c r="Q14" i="4" s="1"/>
  <c r="R14" i="4" s="1"/>
  <c r="S14" i="4" s="1"/>
  <c r="T14" i="4" s="1"/>
  <c r="N15" i="4" s="1"/>
  <c r="O15" i="4" s="1"/>
  <c r="P15" i="4" s="1"/>
  <c r="Q15" i="4" s="1"/>
  <c r="R15" i="4" s="1"/>
  <c r="S15" i="4" s="1"/>
  <c r="T15" i="4" s="1"/>
  <c r="N16" i="4" s="1"/>
  <c r="O16" i="4" s="1"/>
  <c r="P16" i="4" s="1"/>
  <c r="Q16" i="4" s="1"/>
  <c r="R16" i="4" s="1"/>
  <c r="S16" i="4" s="1"/>
  <c r="T16" i="4" s="1"/>
  <c r="N17" i="4" s="1"/>
  <c r="O17" i="4" s="1"/>
  <c r="P17" i="4" s="1"/>
  <c r="Q17" i="4" s="1"/>
  <c r="R17" i="4" s="1"/>
  <c r="S17" i="4" s="1"/>
  <c r="T17" i="4" s="1"/>
  <c r="N18" i="4" s="1"/>
  <c r="O18" i="4" s="1"/>
  <c r="R12" i="4"/>
  <c r="J21" i="4" s="1"/>
  <c r="R21" i="4" s="1"/>
  <c r="J30" i="4" s="1"/>
  <c r="R30" i="4" s="1"/>
  <c r="J39" i="4" s="1"/>
  <c r="R39" i="4" s="1"/>
  <c r="J48" i="4" s="1"/>
  <c r="R48" i="4" s="1"/>
  <c r="J57" i="4" s="1"/>
  <c r="R57" i="4" s="1"/>
  <c r="K12" i="4"/>
  <c r="B43" i="2"/>
  <c r="D44" i="2"/>
  <c r="D45" i="2" s="1"/>
  <c r="B3" i="2"/>
  <c r="S12" i="4" l="1"/>
  <c r="K21" i="4" s="1"/>
  <c r="S21" i="4" s="1"/>
  <c r="K30" i="4" s="1"/>
  <c r="S30" i="4" s="1"/>
  <c r="K39" i="4" s="1"/>
  <c r="S39" i="4" s="1"/>
  <c r="K48" i="4" s="1"/>
  <c r="S48" i="4" s="1"/>
  <c r="K57" i="4" s="1"/>
  <c r="S57" i="4" s="1"/>
  <c r="L12" i="4"/>
  <c r="T12" i="4" s="1"/>
  <c r="L21" i="4" s="1"/>
  <c r="T21" i="4" s="1"/>
  <c r="L30" i="4" s="1"/>
  <c r="T30" i="4" s="1"/>
  <c r="L39" i="4" s="1"/>
  <c r="T39" i="4" s="1"/>
  <c r="L48" i="4" s="1"/>
  <c r="T48" i="4" s="1"/>
  <c r="L57" i="4" s="1"/>
  <c r="T57" i="4" s="1"/>
  <c r="N49" i="1" l="1"/>
  <c r="O49" i="1" s="1"/>
  <c r="P49" i="1" s="1"/>
  <c r="Q49" i="1" s="1"/>
  <c r="R49" i="1" s="1"/>
  <c r="S49" i="1" s="1"/>
  <c r="T49" i="1" s="1"/>
  <c r="F49" i="1"/>
  <c r="G49" i="1" s="1"/>
  <c r="H49" i="1" s="1"/>
  <c r="I49" i="1" s="1"/>
  <c r="J49" i="1" s="1"/>
  <c r="K49" i="1" s="1"/>
  <c r="L49" i="1" s="1"/>
  <c r="N40" i="1"/>
  <c r="O40" i="1" s="1"/>
  <c r="P40" i="1" s="1"/>
  <c r="Q40" i="1" s="1"/>
  <c r="R40" i="1" s="1"/>
  <c r="S40" i="1" s="1"/>
  <c r="T40" i="1" s="1"/>
  <c r="F40" i="1"/>
  <c r="G40" i="1" s="1"/>
  <c r="H40" i="1" s="1"/>
  <c r="I40" i="1" s="1"/>
  <c r="J40" i="1" s="1"/>
  <c r="K40" i="1" s="1"/>
  <c r="L40" i="1" s="1"/>
  <c r="N31" i="1"/>
  <c r="O31" i="1" s="1"/>
  <c r="P31" i="1" s="1"/>
  <c r="Q31" i="1" s="1"/>
  <c r="R31" i="1" s="1"/>
  <c r="S31" i="1" s="1"/>
  <c r="T31" i="1" s="1"/>
  <c r="F31" i="1"/>
  <c r="G31" i="1" s="1"/>
  <c r="H31" i="1" s="1"/>
  <c r="I31" i="1" s="1"/>
  <c r="J31" i="1" s="1"/>
  <c r="K31" i="1" s="1"/>
  <c r="L31" i="1" s="1"/>
  <c r="N22" i="1"/>
  <c r="O22" i="1" s="1"/>
  <c r="P22" i="1" s="1"/>
  <c r="Q22" i="1" s="1"/>
  <c r="R22" i="1" s="1"/>
  <c r="S22" i="1" s="1"/>
  <c r="T22" i="1" s="1"/>
  <c r="F22" i="1"/>
  <c r="G22" i="1" s="1"/>
  <c r="H22" i="1" s="1"/>
  <c r="I22" i="1" s="1"/>
  <c r="J22" i="1" s="1"/>
  <c r="K22" i="1" s="1"/>
  <c r="L22" i="1" s="1"/>
  <c r="N13" i="1"/>
  <c r="O13" i="1" s="1"/>
  <c r="P13" i="1" s="1"/>
  <c r="Q13" i="1" s="1"/>
  <c r="R13" i="1" s="1"/>
  <c r="S13" i="1" s="1"/>
  <c r="T13" i="1" s="1"/>
  <c r="F13" i="1"/>
  <c r="G13" i="1" s="1"/>
  <c r="H13" i="1" s="1"/>
  <c r="I13" i="1" s="1"/>
  <c r="J13" i="1" s="1"/>
  <c r="K13" i="1" s="1"/>
  <c r="L13" i="1" s="1"/>
  <c r="F12" i="1"/>
  <c r="N12" i="1" s="1"/>
  <c r="F21" i="1" s="1"/>
  <c r="N21" i="1" s="1"/>
  <c r="F30" i="1" s="1"/>
  <c r="N30" i="1" s="1"/>
  <c r="F39" i="1" s="1"/>
  <c r="N39" i="1" s="1"/>
  <c r="F48" i="1" s="1"/>
  <c r="N48" i="1" s="1"/>
  <c r="F57" i="1" s="1"/>
  <c r="N57" i="1" s="1"/>
  <c r="G12" i="1" l="1"/>
  <c r="O12" i="1" l="1"/>
  <c r="G21" i="1" s="1"/>
  <c r="O21" i="1" s="1"/>
  <c r="G30" i="1" s="1"/>
  <c r="O30" i="1" s="1"/>
  <c r="G39" i="1" s="1"/>
  <c r="O39" i="1" s="1"/>
  <c r="G48" i="1" s="1"/>
  <c r="O48" i="1" s="1"/>
  <c r="G57" i="1" s="1"/>
  <c r="O57" i="1" s="1"/>
  <c r="H12" i="1"/>
  <c r="T55" i="2"/>
  <c r="L55" i="2"/>
  <c r="S54" i="1"/>
  <c r="T46" i="2" s="1"/>
  <c r="N50" i="1"/>
  <c r="O50" i="1" s="1"/>
  <c r="P50" i="1" s="1"/>
  <c r="Q50" i="1" s="1"/>
  <c r="R50" i="1" s="1"/>
  <c r="S50" i="1" s="1"/>
  <c r="T50" i="1" s="1"/>
  <c r="N51" i="1" s="1"/>
  <c r="O51" i="1" s="1"/>
  <c r="P51" i="1" s="1"/>
  <c r="Q51" i="1" s="1"/>
  <c r="R51" i="1" s="1"/>
  <c r="S51" i="1" s="1"/>
  <c r="T51" i="1" s="1"/>
  <c r="N52" i="1" s="1"/>
  <c r="O52" i="1" s="1"/>
  <c r="P52" i="1" s="1"/>
  <c r="Q52" i="1" s="1"/>
  <c r="R52" i="1" s="1"/>
  <c r="S52" i="1" s="1"/>
  <c r="T52" i="1" s="1"/>
  <c r="N53" i="1" s="1"/>
  <c r="O53" i="1" s="1"/>
  <c r="P53" i="1" s="1"/>
  <c r="Q53" i="1" s="1"/>
  <c r="R53" i="1" s="1"/>
  <c r="S53" i="1" s="1"/>
  <c r="T53" i="1" s="1"/>
  <c r="N54" i="1" s="1"/>
  <c r="O54" i="1" s="1"/>
  <c r="K54" i="1"/>
  <c r="L46" i="2" s="1"/>
  <c r="S45" i="1"/>
  <c r="T37" i="2" s="1"/>
  <c r="K45" i="1"/>
  <c r="L37" i="2" s="1"/>
  <c r="S36" i="1"/>
  <c r="T28" i="2" s="1"/>
  <c r="K36" i="1"/>
  <c r="L28" i="2" s="1"/>
  <c r="S27" i="1"/>
  <c r="T19" i="2" s="1"/>
  <c r="K27" i="1"/>
  <c r="L19" i="2" s="1"/>
  <c r="S18" i="1"/>
  <c r="T10" i="2" s="1"/>
  <c r="K18" i="1"/>
  <c r="L10" i="2" s="1"/>
  <c r="F14" i="1"/>
  <c r="G14" i="1" s="1"/>
  <c r="H14" i="1" s="1"/>
  <c r="I14" i="1" s="1"/>
  <c r="J14" i="1" s="1"/>
  <c r="K14" i="1" s="1"/>
  <c r="L14" i="1" s="1"/>
  <c r="F15" i="1" s="1"/>
  <c r="G15" i="1" s="1"/>
  <c r="H15" i="1" s="1"/>
  <c r="I15" i="1" s="1"/>
  <c r="J15" i="1" s="1"/>
  <c r="K15" i="1" s="1"/>
  <c r="L15" i="1" s="1"/>
  <c r="F16" i="1" s="1"/>
  <c r="G16" i="1" s="1"/>
  <c r="H16" i="1" s="1"/>
  <c r="I16" i="1" s="1"/>
  <c r="J16" i="1" s="1"/>
  <c r="K16" i="1" s="1"/>
  <c r="L16" i="1" s="1"/>
  <c r="F17" i="1" s="1"/>
  <c r="G17" i="1" s="1"/>
  <c r="H17" i="1" s="1"/>
  <c r="I17" i="1" s="1"/>
  <c r="J17" i="1" s="1"/>
  <c r="K17" i="1" s="1"/>
  <c r="L17" i="1" s="1"/>
  <c r="F18" i="1" s="1"/>
  <c r="G18" i="1" s="1"/>
  <c r="W55" i="2" l="1"/>
  <c r="Z54" i="2"/>
  <c r="AC53" i="2"/>
  <c r="Y53" i="2"/>
  <c r="AB52" i="2"/>
  <c r="X52" i="2"/>
  <c r="AA51" i="2"/>
  <c r="W51" i="2"/>
  <c r="Z50" i="2"/>
  <c r="AB45" i="2"/>
  <c r="X45" i="2"/>
  <c r="AA44" i="2"/>
  <c r="W44" i="2"/>
  <c r="Z43" i="2"/>
  <c r="AC42" i="2"/>
  <c r="Y42" i="2"/>
  <c r="AB41" i="2"/>
  <c r="X41" i="2"/>
  <c r="W37" i="2"/>
  <c r="Z36" i="2"/>
  <c r="AC35" i="2"/>
  <c r="AC54" i="2"/>
  <c r="Y54" i="2"/>
  <c r="AB53" i="2"/>
  <c r="X53" i="2"/>
  <c r="AA52" i="2"/>
  <c r="W52" i="2"/>
  <c r="Z51" i="2"/>
  <c r="AC50" i="2"/>
  <c r="Y50" i="2"/>
  <c r="X46" i="2"/>
  <c r="AA45" i="2"/>
  <c r="W45" i="2"/>
  <c r="Z44" i="2"/>
  <c r="AC43" i="2"/>
  <c r="Y43" i="2"/>
  <c r="AB42" i="2"/>
  <c r="X42" i="2"/>
  <c r="AA41" i="2"/>
  <c r="W41" i="2"/>
  <c r="AB54" i="2"/>
  <c r="AA53" i="2"/>
  <c r="Z52" i="2"/>
  <c r="Y51" i="2"/>
  <c r="X50" i="2"/>
  <c r="W46" i="2"/>
  <c r="AC44" i="2"/>
  <c r="AB43" i="2"/>
  <c r="AA42" i="2"/>
  <c r="Z41" i="2"/>
  <c r="AA54" i="2"/>
  <c r="Z53" i="2"/>
  <c r="Y52" i="2"/>
  <c r="X51" i="2"/>
  <c r="W50" i="2"/>
  <c r="AC45" i="2"/>
  <c r="AB44" i="2"/>
  <c r="AA43" i="2"/>
  <c r="Z42" i="2"/>
  <c r="Y41" i="2"/>
  <c r="AA36" i="2"/>
  <c r="AB35" i="2"/>
  <c r="X35" i="2"/>
  <c r="AA34" i="2"/>
  <c r="W34" i="2"/>
  <c r="Z33" i="2"/>
  <c r="AC32" i="2"/>
  <c r="Y32" i="2"/>
  <c r="X28" i="2"/>
  <c r="AA27" i="2"/>
  <c r="W27" i="2"/>
  <c r="Z26" i="2"/>
  <c r="AC25" i="2"/>
  <c r="Y25" i="2"/>
  <c r="AB24" i="2"/>
  <c r="X24" i="2"/>
  <c r="AA23" i="2"/>
  <c r="W23" i="2"/>
  <c r="AC18" i="2"/>
  <c r="Y18" i="2"/>
  <c r="AB17" i="2"/>
  <c r="X17" i="2"/>
  <c r="AA16" i="2"/>
  <c r="W16" i="2"/>
  <c r="W53" i="2"/>
  <c r="AB50" i="2"/>
  <c r="Z45" i="2"/>
  <c r="X43" i="2"/>
  <c r="AB36" i="2"/>
  <c r="AA35" i="2"/>
  <c r="AC34" i="2"/>
  <c r="X34" i="2"/>
  <c r="Y33" i="2"/>
  <c r="AA32" i="2"/>
  <c r="W28" i="2"/>
  <c r="Y27" i="2"/>
  <c r="AA26" i="2"/>
  <c r="AB25" i="2"/>
  <c r="W25" i="2"/>
  <c r="Y24" i="2"/>
  <c r="Z23" i="2"/>
  <c r="W19" i="2"/>
  <c r="X18" i="2"/>
  <c r="Z17" i="2"/>
  <c r="AB16" i="2"/>
  <c r="AC15" i="2"/>
  <c r="Y15" i="2"/>
  <c r="AB14" i="2"/>
  <c r="X14" i="2"/>
  <c r="W10" i="2"/>
  <c r="Z9" i="2"/>
  <c r="AC8" i="2"/>
  <c r="Y8" i="2"/>
  <c r="AB7" i="2"/>
  <c r="X7" i="2"/>
  <c r="AA6" i="2"/>
  <c r="W6" i="2"/>
  <c r="Z5" i="2"/>
  <c r="X37" i="2"/>
  <c r="X55" i="2"/>
  <c r="AC52" i="2"/>
  <c r="AA50" i="2"/>
  <c r="Y45" i="2"/>
  <c r="W43" i="2"/>
  <c r="Y36" i="2"/>
  <c r="Z35" i="2"/>
  <c r="AB34" i="2"/>
  <c r="AC33" i="2"/>
  <c r="X33" i="2"/>
  <c r="Z32" i="2"/>
  <c r="AC27" i="2"/>
  <c r="X27" i="2"/>
  <c r="Y26" i="2"/>
  <c r="AA25" i="2"/>
  <c r="AC24" i="2"/>
  <c r="W24" i="2"/>
  <c r="Y23" i="2"/>
  <c r="AB18" i="2"/>
  <c r="W18" i="2"/>
  <c r="Y17" i="2"/>
  <c r="Z16" i="2"/>
  <c r="AB15" i="2"/>
  <c r="X15" i="2"/>
  <c r="AA14" i="2"/>
  <c r="W14" i="2"/>
  <c r="AC9" i="2"/>
  <c r="Y9" i="2"/>
  <c r="AB8" i="2"/>
  <c r="X8" i="2"/>
  <c r="AA7" i="2"/>
  <c r="W7" i="2"/>
  <c r="Z6" i="2"/>
  <c r="AC5" i="2"/>
  <c r="Y5" i="2"/>
  <c r="X54" i="2"/>
  <c r="AC51" i="2"/>
  <c r="Y44" i="2"/>
  <c r="W42" i="2"/>
  <c r="X36" i="2"/>
  <c r="Z34" i="2"/>
  <c r="AB51" i="2"/>
  <c r="X44" i="2"/>
  <c r="Y35" i="2"/>
  <c r="AA33" i="2"/>
  <c r="W32" i="2"/>
  <c r="Z27" i="2"/>
  <c r="W26" i="2"/>
  <c r="Z24" i="2"/>
  <c r="Z18" i="2"/>
  <c r="AC16" i="2"/>
  <c r="Z15" i="2"/>
  <c r="Y14" i="2"/>
  <c r="X10" i="2"/>
  <c r="W9" i="2"/>
  <c r="AC7" i="2"/>
  <c r="AB6" i="2"/>
  <c r="AA5" i="2"/>
  <c r="AC36" i="2"/>
  <c r="Y34" i="2"/>
  <c r="AB32" i="2"/>
  <c r="AB26" i="2"/>
  <c r="X25" i="2"/>
  <c r="AB23" i="2"/>
  <c r="X19" i="2"/>
  <c r="AA17" i="2"/>
  <c r="X16" i="2"/>
  <c r="AC14" i="2"/>
  <c r="AA9" i="2"/>
  <c r="Z8" i="2"/>
  <c r="Y7" i="2"/>
  <c r="X6" i="2"/>
  <c r="W5" i="2"/>
  <c r="W54" i="2"/>
  <c r="W36" i="2"/>
  <c r="AB33" i="2"/>
  <c r="AB27" i="2"/>
  <c r="X26" i="2"/>
  <c r="AA24" i="2"/>
  <c r="X23" i="2"/>
  <c r="W17" i="2"/>
  <c r="AA15" i="2"/>
  <c r="X9" i="2"/>
  <c r="AC6" i="2"/>
  <c r="AC41" i="2"/>
  <c r="W35" i="2"/>
  <c r="W33" i="2"/>
  <c r="AC26" i="2"/>
  <c r="Z25" i="2"/>
  <c r="AC23" i="2"/>
  <c r="AC17" i="2"/>
  <c r="Y16" i="2"/>
  <c r="W15" i="2"/>
  <c r="AB9" i="2"/>
  <c r="AA8" i="2"/>
  <c r="Z7" i="2"/>
  <c r="Y6" i="2"/>
  <c r="X5" i="2"/>
  <c r="X32" i="2"/>
  <c r="AA18" i="2"/>
  <c r="Z14" i="2"/>
  <c r="W8" i="2"/>
  <c r="AB5" i="2"/>
  <c r="AK54" i="2"/>
  <c r="AG54" i="2"/>
  <c r="AJ53" i="2"/>
  <c r="AF53" i="2"/>
  <c r="AI52" i="2"/>
  <c r="AE52" i="2"/>
  <c r="AH51" i="2"/>
  <c r="AK50" i="2"/>
  <c r="AG50" i="2"/>
  <c r="AF46" i="2"/>
  <c r="AI45" i="2"/>
  <c r="AE45" i="2"/>
  <c r="AH44" i="2"/>
  <c r="AK43" i="2"/>
  <c r="AG43" i="2"/>
  <c r="AJ42" i="2"/>
  <c r="AF42" i="2"/>
  <c r="AI41" i="2"/>
  <c r="AE41" i="2"/>
  <c r="AK36" i="2"/>
  <c r="AG36" i="2"/>
  <c r="AJ35" i="2"/>
  <c r="AF35" i="2"/>
  <c r="AI34" i="2"/>
  <c r="AE34" i="2"/>
  <c r="AH33" i="2"/>
  <c r="AK32" i="2"/>
  <c r="AG32" i="2"/>
  <c r="AJ54" i="2"/>
  <c r="AF54" i="2"/>
  <c r="AI53" i="2"/>
  <c r="AE53" i="2"/>
  <c r="AH52" i="2"/>
  <c r="AK51" i="2"/>
  <c r="AG51" i="2"/>
  <c r="AJ50" i="2"/>
  <c r="AF50" i="2"/>
  <c r="AE46" i="2"/>
  <c r="AL46" i="2" s="1"/>
  <c r="U54" i="4" s="1"/>
  <c r="AH45" i="2"/>
  <c r="AK44" i="2"/>
  <c r="AG44" i="2"/>
  <c r="AJ43" i="2"/>
  <c r="AF43" i="2"/>
  <c r="AI42" i="2"/>
  <c r="AE42" i="2"/>
  <c r="AH41" i="2"/>
  <c r="AJ36" i="2"/>
  <c r="AF36" i="2"/>
  <c r="AI35" i="2"/>
  <c r="AE35" i="2"/>
  <c r="AF55" i="2"/>
  <c r="AE54" i="2"/>
  <c r="AK52" i="2"/>
  <c r="AJ51" i="2"/>
  <c r="AI50" i="2"/>
  <c r="AG45" i="2"/>
  <c r="AF44" i="2"/>
  <c r="AE43" i="2"/>
  <c r="AK41" i="2"/>
  <c r="AE55" i="2"/>
  <c r="AK53" i="2"/>
  <c r="AJ52" i="2"/>
  <c r="AI51" i="2"/>
  <c r="AH50" i="2"/>
  <c r="AF45" i="2"/>
  <c r="AE44" i="2"/>
  <c r="AK42" i="2"/>
  <c r="AJ41" i="2"/>
  <c r="AH36" i="2"/>
  <c r="AG35" i="2"/>
  <c r="AG34" i="2"/>
  <c r="AI33" i="2"/>
  <c r="AJ32" i="2"/>
  <c r="AE32" i="2"/>
  <c r="AE28" i="2"/>
  <c r="AH27" i="2"/>
  <c r="AK26" i="2"/>
  <c r="AG26" i="2"/>
  <c r="AJ25" i="2"/>
  <c r="AF25" i="2"/>
  <c r="AI24" i="2"/>
  <c r="AE24" i="2"/>
  <c r="AH23" i="2"/>
  <c r="AJ18" i="2"/>
  <c r="AF18" i="2"/>
  <c r="AI17" i="2"/>
  <c r="AE17" i="2"/>
  <c r="AH16" i="2"/>
  <c r="AK15" i="2"/>
  <c r="AG15" i="2"/>
  <c r="AJ14" i="2"/>
  <c r="AF14" i="2"/>
  <c r="AI54" i="2"/>
  <c r="AG52" i="2"/>
  <c r="AE50" i="2"/>
  <c r="AJ44" i="2"/>
  <c r="AH42" i="2"/>
  <c r="AF37" i="2"/>
  <c r="AK35" i="2"/>
  <c r="AH34" i="2"/>
  <c r="AG33" i="2"/>
  <c r="AH32" i="2"/>
  <c r="AF28" i="2"/>
  <c r="AG27" i="2"/>
  <c r="AI26" i="2"/>
  <c r="AK25" i="2"/>
  <c r="AE25" i="2"/>
  <c r="AG24" i="2"/>
  <c r="AI23" i="2"/>
  <c r="AE19" i="2"/>
  <c r="AG18" i="2"/>
  <c r="AH17" i="2"/>
  <c r="AJ16" i="2"/>
  <c r="AE16" i="2"/>
  <c r="AF15" i="2"/>
  <c r="AH14" i="2"/>
  <c r="AK9" i="2"/>
  <c r="AG9" i="2"/>
  <c r="AJ8" i="2"/>
  <c r="AF8" i="2"/>
  <c r="AI7" i="2"/>
  <c r="AE7" i="2"/>
  <c r="AH6" i="2"/>
  <c r="AK5" i="2"/>
  <c r="AG5" i="2"/>
  <c r="AG41" i="2"/>
  <c r="AI36" i="2"/>
  <c r="AK33" i="2"/>
  <c r="AH54" i="2"/>
  <c r="AF52" i="2"/>
  <c r="AI44" i="2"/>
  <c r="AG42" i="2"/>
  <c r="AE37" i="2"/>
  <c r="AH35" i="2"/>
  <c r="AF34" i="2"/>
  <c r="AF33" i="2"/>
  <c r="AF32" i="2"/>
  <c r="AK27" i="2"/>
  <c r="AF27" i="2"/>
  <c r="AH26" i="2"/>
  <c r="AI25" i="2"/>
  <c r="AK24" i="2"/>
  <c r="AF24" i="2"/>
  <c r="AG23" i="2"/>
  <c r="AK18" i="2"/>
  <c r="AE18" i="2"/>
  <c r="AG17" i="2"/>
  <c r="AI16" i="2"/>
  <c r="AJ15" i="2"/>
  <c r="AE15" i="2"/>
  <c r="AG14" i="2"/>
  <c r="AJ9" i="2"/>
  <c r="AF9" i="2"/>
  <c r="AI8" i="2"/>
  <c r="AE8" i="2"/>
  <c r="AH7" i="2"/>
  <c r="AK6" i="2"/>
  <c r="AG6" i="2"/>
  <c r="AJ5" i="2"/>
  <c r="AF5" i="2"/>
  <c r="AH53" i="2"/>
  <c r="AF51" i="2"/>
  <c r="AK45" i="2"/>
  <c r="AI43" i="2"/>
  <c r="AK34" i="2"/>
  <c r="AE33" i="2"/>
  <c r="AJ33" i="2"/>
  <c r="AJ26" i="2"/>
  <c r="AG25" i="2"/>
  <c r="AJ23" i="2"/>
  <c r="AF19" i="2"/>
  <c r="AJ17" i="2"/>
  <c r="AF16" i="2"/>
  <c r="AI14" i="2"/>
  <c r="AH9" i="2"/>
  <c r="AG8" i="2"/>
  <c r="AF7" i="2"/>
  <c r="AE6" i="2"/>
  <c r="AE51" i="2"/>
  <c r="AH43" i="2"/>
  <c r="AE36" i="2"/>
  <c r="AI27" i="2"/>
  <c r="AE26" i="2"/>
  <c r="AH24" i="2"/>
  <c r="AE23" i="2"/>
  <c r="AH18" i="2"/>
  <c r="AK16" i="2"/>
  <c r="AH15" i="2"/>
  <c r="AE10" i="2"/>
  <c r="AK8" i="2"/>
  <c r="AJ7" i="2"/>
  <c r="AI6" i="2"/>
  <c r="AH5" i="2"/>
  <c r="AF41" i="2"/>
  <c r="AJ34" i="2"/>
  <c r="AE27" i="2"/>
  <c r="AH25" i="2"/>
  <c r="AK23" i="2"/>
  <c r="AK17" i="2"/>
  <c r="AG16" i="2"/>
  <c r="AK14" i="2"/>
  <c r="AI9" i="2"/>
  <c r="AH8" i="2"/>
  <c r="AF6" i="2"/>
  <c r="AG53" i="2"/>
  <c r="AJ45" i="2"/>
  <c r="AI32" i="2"/>
  <c r="AJ27" i="2"/>
  <c r="AF26" i="2"/>
  <c r="AJ24" i="2"/>
  <c r="AF23" i="2"/>
  <c r="AI18" i="2"/>
  <c r="AF17" i="2"/>
  <c r="AI15" i="2"/>
  <c r="AE14" i="2"/>
  <c r="AF10" i="2"/>
  <c r="AE9" i="2"/>
  <c r="AK7" i="2"/>
  <c r="AJ6" i="2"/>
  <c r="AI5" i="2"/>
  <c r="AG7" i="2"/>
  <c r="AE5" i="2"/>
  <c r="R5" i="2"/>
  <c r="Q5" i="2"/>
  <c r="U5" i="2"/>
  <c r="P5" i="2"/>
  <c r="T5" i="2"/>
  <c r="O5" i="2"/>
  <c r="S5" i="2"/>
  <c r="Q23" i="2"/>
  <c r="P23" i="2"/>
  <c r="O23" i="2"/>
  <c r="R23" i="2"/>
  <c r="T23" i="2"/>
  <c r="U23" i="2"/>
  <c r="S23" i="2"/>
  <c r="U14" i="2"/>
  <c r="Q14" i="2"/>
  <c r="P14" i="2"/>
  <c r="R14" i="2"/>
  <c r="T14" i="2"/>
  <c r="O14" i="2"/>
  <c r="S14" i="2"/>
  <c r="U32" i="2"/>
  <c r="Q32" i="2"/>
  <c r="R32" i="2"/>
  <c r="P32" i="2"/>
  <c r="T32" i="2"/>
  <c r="O32" i="2"/>
  <c r="S32" i="2"/>
  <c r="H10" i="2"/>
  <c r="K9" i="2"/>
  <c r="G9" i="2"/>
  <c r="J8" i="2"/>
  <c r="M7" i="2"/>
  <c r="I7" i="2"/>
  <c r="L6" i="2"/>
  <c r="H6" i="2"/>
  <c r="K5" i="2"/>
  <c r="G5" i="2"/>
  <c r="M9" i="2"/>
  <c r="H9" i="2"/>
  <c r="I8" i="2"/>
  <c r="K7" i="2"/>
  <c r="M6" i="2"/>
  <c r="G6" i="2"/>
  <c r="I5" i="2"/>
  <c r="L9" i="2"/>
  <c r="M8" i="2"/>
  <c r="H8" i="2"/>
  <c r="J7" i="2"/>
  <c r="K6" i="2"/>
  <c r="M5" i="2"/>
  <c r="H5" i="2"/>
  <c r="J9" i="2"/>
  <c r="L8" i="2"/>
  <c r="G8" i="2"/>
  <c r="H7" i="2"/>
  <c r="J6" i="2"/>
  <c r="L5" i="2"/>
  <c r="G10" i="2"/>
  <c r="I9" i="2"/>
  <c r="K8" i="2"/>
  <c r="L7" i="2"/>
  <c r="G7" i="2"/>
  <c r="I6" i="2"/>
  <c r="J5" i="2"/>
  <c r="J23" i="2"/>
  <c r="M23" i="2"/>
  <c r="H23" i="2"/>
  <c r="I23" i="2"/>
  <c r="L23" i="2"/>
  <c r="G23" i="2"/>
  <c r="K23" i="2"/>
  <c r="M41" i="2"/>
  <c r="I41" i="2"/>
  <c r="H41" i="2"/>
  <c r="L41" i="2"/>
  <c r="G41" i="2"/>
  <c r="K41" i="2"/>
  <c r="J41" i="2"/>
  <c r="P46" i="2"/>
  <c r="S45" i="2"/>
  <c r="O45" i="2"/>
  <c r="R44" i="2"/>
  <c r="U43" i="2"/>
  <c r="Q43" i="2"/>
  <c r="T42" i="2"/>
  <c r="O46" i="2"/>
  <c r="Q45" i="2"/>
  <c r="S44" i="2"/>
  <c r="T43" i="2"/>
  <c r="O43" i="2"/>
  <c r="Q42" i="2"/>
  <c r="T41" i="2"/>
  <c r="P41" i="2"/>
  <c r="U45" i="2"/>
  <c r="U44" i="2"/>
  <c r="O44" i="2"/>
  <c r="U42" i="2"/>
  <c r="O42" i="2"/>
  <c r="Q41" i="2"/>
  <c r="T45" i="2"/>
  <c r="T44" i="2"/>
  <c r="S43" i="2"/>
  <c r="S42" i="2"/>
  <c r="U41" i="2"/>
  <c r="O41" i="2"/>
  <c r="Q44" i="2"/>
  <c r="R42" i="2"/>
  <c r="P44" i="2"/>
  <c r="P42" i="2"/>
  <c r="R45" i="2"/>
  <c r="R43" i="2"/>
  <c r="S41" i="2"/>
  <c r="P45" i="2"/>
  <c r="P43" i="2"/>
  <c r="R41" i="2"/>
  <c r="M54" i="2"/>
  <c r="I54" i="2"/>
  <c r="L53" i="2"/>
  <c r="H53" i="2"/>
  <c r="K52" i="2"/>
  <c r="G52" i="2"/>
  <c r="J51" i="2"/>
  <c r="M50" i="2"/>
  <c r="I50" i="2"/>
  <c r="H55" i="2"/>
  <c r="J54" i="2"/>
  <c r="K53" i="2"/>
  <c r="M52" i="2"/>
  <c r="H52" i="2"/>
  <c r="I51" i="2"/>
  <c r="K50" i="2"/>
  <c r="K54" i="2"/>
  <c r="J53" i="2"/>
  <c r="J52" i="2"/>
  <c r="K51" i="2"/>
  <c r="J50" i="2"/>
  <c r="H54" i="2"/>
  <c r="I53" i="2"/>
  <c r="I52" i="2"/>
  <c r="H51" i="2"/>
  <c r="H50" i="2"/>
  <c r="G55" i="2"/>
  <c r="G53" i="2"/>
  <c r="G51" i="2"/>
  <c r="L54" i="2"/>
  <c r="L52" i="2"/>
  <c r="L50" i="2"/>
  <c r="G54" i="2"/>
  <c r="M51" i="2"/>
  <c r="G50" i="2"/>
  <c r="M53" i="2"/>
  <c r="L51" i="2"/>
  <c r="L14" i="2"/>
  <c r="H14" i="2"/>
  <c r="I14" i="2"/>
  <c r="M14" i="2"/>
  <c r="G14" i="2"/>
  <c r="K14" i="2"/>
  <c r="J14" i="2"/>
  <c r="J32" i="2"/>
  <c r="M32" i="2"/>
  <c r="H32" i="2"/>
  <c r="L32" i="2"/>
  <c r="G32" i="2"/>
  <c r="K32" i="2"/>
  <c r="I32" i="2"/>
  <c r="O55" i="2"/>
  <c r="R54" i="2"/>
  <c r="U53" i="2"/>
  <c r="Q53" i="2"/>
  <c r="T52" i="2"/>
  <c r="P52" i="2"/>
  <c r="S51" i="2"/>
  <c r="O51" i="2"/>
  <c r="R50" i="2"/>
  <c r="P55" i="2"/>
  <c r="Q54" i="2"/>
  <c r="S53" i="2"/>
  <c r="U52" i="2"/>
  <c r="O52" i="2"/>
  <c r="Q51" i="2"/>
  <c r="S50" i="2"/>
  <c r="T54" i="2"/>
  <c r="T53" i="2"/>
  <c r="S52" i="2"/>
  <c r="T51" i="2"/>
  <c r="T50" i="2"/>
  <c r="S54" i="2"/>
  <c r="R53" i="2"/>
  <c r="R52" i="2"/>
  <c r="R51" i="2"/>
  <c r="Q50" i="2"/>
  <c r="P54" i="2"/>
  <c r="Q52" i="2"/>
  <c r="P50" i="2"/>
  <c r="O54" i="2"/>
  <c r="U51" i="2"/>
  <c r="O50" i="2"/>
  <c r="P53" i="2"/>
  <c r="P51" i="2"/>
  <c r="U54" i="2"/>
  <c r="O53" i="2"/>
  <c r="U50" i="2"/>
  <c r="P12" i="1"/>
  <c r="H21" i="1" s="1"/>
  <c r="P21" i="1" s="1"/>
  <c r="H30" i="1" s="1"/>
  <c r="P30" i="1" s="1"/>
  <c r="H39" i="1" s="1"/>
  <c r="P39" i="1" s="1"/>
  <c r="H48" i="1" s="1"/>
  <c r="P48" i="1" s="1"/>
  <c r="H57" i="1" s="1"/>
  <c r="P57" i="1" s="1"/>
  <c r="I12" i="1"/>
  <c r="F50" i="1"/>
  <c r="G50" i="1" s="1"/>
  <c r="H50" i="1" s="1"/>
  <c r="I50" i="1" s="1"/>
  <c r="J50" i="1" s="1"/>
  <c r="K50" i="1" s="1"/>
  <c r="L50" i="1" s="1"/>
  <c r="F51" i="1" s="1"/>
  <c r="G51" i="1" s="1"/>
  <c r="H51" i="1" s="1"/>
  <c r="I51" i="1" s="1"/>
  <c r="J51" i="1" s="1"/>
  <c r="K51" i="1" s="1"/>
  <c r="L51" i="1" s="1"/>
  <c r="F52" i="1" s="1"/>
  <c r="G52" i="1" s="1"/>
  <c r="H52" i="1" s="1"/>
  <c r="I52" i="1" s="1"/>
  <c r="J52" i="1" s="1"/>
  <c r="K52" i="1" s="1"/>
  <c r="L52" i="1" s="1"/>
  <c r="F53" i="1" s="1"/>
  <c r="G53" i="1" s="1"/>
  <c r="H53" i="1" s="1"/>
  <c r="I53" i="1" s="1"/>
  <c r="J53" i="1" s="1"/>
  <c r="K53" i="1" s="1"/>
  <c r="L53" i="1" s="1"/>
  <c r="F54" i="1" s="1"/>
  <c r="G54" i="1" s="1"/>
  <c r="H46" i="2" s="1"/>
  <c r="N41" i="1"/>
  <c r="O41" i="1" s="1"/>
  <c r="F41" i="1"/>
  <c r="G41" i="1" s="1"/>
  <c r="H41" i="1" s="1"/>
  <c r="I41" i="1" s="1"/>
  <c r="J41" i="1" s="1"/>
  <c r="K41" i="1" s="1"/>
  <c r="L41" i="1" s="1"/>
  <c r="F42" i="1" s="1"/>
  <c r="G42" i="1" s="1"/>
  <c r="H42" i="1" s="1"/>
  <c r="I42" i="1" s="1"/>
  <c r="J42" i="1" s="1"/>
  <c r="K42" i="1" s="1"/>
  <c r="L42" i="1" s="1"/>
  <c r="F43" i="1" s="1"/>
  <c r="G43" i="1" s="1"/>
  <c r="H43" i="1" s="1"/>
  <c r="I43" i="1" s="1"/>
  <c r="J43" i="1" s="1"/>
  <c r="K43" i="1" s="1"/>
  <c r="L43" i="1" s="1"/>
  <c r="F44" i="1" s="1"/>
  <c r="G44" i="1" s="1"/>
  <c r="H44" i="1" s="1"/>
  <c r="I44" i="1" s="1"/>
  <c r="J44" i="1" s="1"/>
  <c r="K44" i="1" s="1"/>
  <c r="L44" i="1" s="1"/>
  <c r="F45" i="1" s="1"/>
  <c r="G45" i="1" s="1"/>
  <c r="H37" i="2" s="1"/>
  <c r="N32" i="1"/>
  <c r="O32" i="1" s="1"/>
  <c r="P32" i="1" s="1"/>
  <c r="Q32" i="1" s="1"/>
  <c r="R32" i="1" s="1"/>
  <c r="S32" i="1" s="1"/>
  <c r="T32" i="1" s="1"/>
  <c r="N33" i="1" s="1"/>
  <c r="O33" i="1" s="1"/>
  <c r="P33" i="1" s="1"/>
  <c r="Q33" i="1" s="1"/>
  <c r="R33" i="1" s="1"/>
  <c r="S33" i="1" s="1"/>
  <c r="T33" i="1" s="1"/>
  <c r="N34" i="1" s="1"/>
  <c r="O34" i="1" s="1"/>
  <c r="P34" i="1" s="1"/>
  <c r="Q34" i="1" s="1"/>
  <c r="R34" i="1" s="1"/>
  <c r="S34" i="1" s="1"/>
  <c r="T34" i="1" s="1"/>
  <c r="N35" i="1" s="1"/>
  <c r="O35" i="1" s="1"/>
  <c r="P35" i="1" s="1"/>
  <c r="Q35" i="1" s="1"/>
  <c r="R35" i="1" s="1"/>
  <c r="S35" i="1" s="1"/>
  <c r="T35" i="1" s="1"/>
  <c r="N36" i="1" s="1"/>
  <c r="O36" i="1" s="1"/>
  <c r="P28" i="2" s="1"/>
  <c r="F32" i="1"/>
  <c r="G32" i="1" s="1"/>
  <c r="H32" i="1" s="1"/>
  <c r="I32" i="1" s="1"/>
  <c r="J32" i="1" s="1"/>
  <c r="K32" i="1" s="1"/>
  <c r="L32" i="1" s="1"/>
  <c r="F33" i="1" s="1"/>
  <c r="G33" i="1" s="1"/>
  <c r="H33" i="1" s="1"/>
  <c r="I33" i="1" s="1"/>
  <c r="J33" i="1" s="1"/>
  <c r="K33" i="1" s="1"/>
  <c r="L33" i="1" s="1"/>
  <c r="F34" i="1" s="1"/>
  <c r="G34" i="1" s="1"/>
  <c r="H34" i="1" s="1"/>
  <c r="I34" i="1" s="1"/>
  <c r="J34" i="1" s="1"/>
  <c r="K34" i="1" s="1"/>
  <c r="L34" i="1" s="1"/>
  <c r="F35" i="1" s="1"/>
  <c r="G35" i="1" s="1"/>
  <c r="H35" i="1" s="1"/>
  <c r="I35" i="1" s="1"/>
  <c r="J35" i="1" s="1"/>
  <c r="K35" i="1" s="1"/>
  <c r="L35" i="1" s="1"/>
  <c r="F36" i="1" s="1"/>
  <c r="G36" i="1" s="1"/>
  <c r="H28" i="2" s="1"/>
  <c r="N23" i="1"/>
  <c r="F23" i="1"/>
  <c r="G23" i="1" s="1"/>
  <c r="H23" i="1" s="1"/>
  <c r="I23" i="1" s="1"/>
  <c r="J23" i="1" s="1"/>
  <c r="K23" i="1" s="1"/>
  <c r="L23" i="1" s="1"/>
  <c r="F24" i="1" s="1"/>
  <c r="G24" i="1" s="1"/>
  <c r="H24" i="1" s="1"/>
  <c r="I24" i="1" s="1"/>
  <c r="J24" i="1" s="1"/>
  <c r="K24" i="1" s="1"/>
  <c r="L24" i="1" s="1"/>
  <c r="F25" i="1" s="1"/>
  <c r="G25" i="1" s="1"/>
  <c r="H25" i="1" s="1"/>
  <c r="I25" i="1" s="1"/>
  <c r="J25" i="1" s="1"/>
  <c r="K25" i="1" s="1"/>
  <c r="L25" i="1" s="1"/>
  <c r="F26" i="1" s="1"/>
  <c r="G26" i="1" s="1"/>
  <c r="H26" i="1" s="1"/>
  <c r="I26" i="1" s="1"/>
  <c r="J26" i="1" s="1"/>
  <c r="K26" i="1" s="1"/>
  <c r="L26" i="1" s="1"/>
  <c r="F27" i="1" s="1"/>
  <c r="G27" i="1" s="1"/>
  <c r="H19" i="2" s="1"/>
  <c r="N14" i="1"/>
  <c r="O14" i="1" s="1"/>
  <c r="P14" i="1" s="1"/>
  <c r="Q14" i="1" s="1"/>
  <c r="R14" i="1" s="1"/>
  <c r="S14" i="1" s="1"/>
  <c r="T14" i="1" s="1"/>
  <c r="N15" i="1" s="1"/>
  <c r="O15" i="1" s="1"/>
  <c r="P15" i="1" s="1"/>
  <c r="Q15" i="1" s="1"/>
  <c r="R15" i="1" s="1"/>
  <c r="S15" i="1" s="1"/>
  <c r="T15" i="1" s="1"/>
  <c r="N16" i="1" s="1"/>
  <c r="O16" i="1" s="1"/>
  <c r="P16" i="1" s="1"/>
  <c r="Q16" i="1" s="1"/>
  <c r="R16" i="1" s="1"/>
  <c r="S16" i="1" s="1"/>
  <c r="T16" i="1" s="1"/>
  <c r="U8" i="2" s="1"/>
  <c r="AL10" i="2" l="1"/>
  <c r="U18" i="4" s="1"/>
  <c r="AL5" i="2"/>
  <c r="U13" i="4" s="1"/>
  <c r="AL6" i="2"/>
  <c r="U14" i="4" s="1"/>
  <c r="AL33" i="2"/>
  <c r="U41" i="4" s="1"/>
  <c r="AL16" i="2"/>
  <c r="U24" i="4" s="1"/>
  <c r="AL19" i="2"/>
  <c r="U27" i="4" s="1"/>
  <c r="AL44" i="2"/>
  <c r="U52" i="4" s="1"/>
  <c r="AL43" i="2"/>
  <c r="U51" i="4" s="1"/>
  <c r="AD15" i="2"/>
  <c r="E23" i="4" s="1"/>
  <c r="AD17" i="2"/>
  <c r="E25" i="4" s="1"/>
  <c r="AD5" i="2"/>
  <c r="E13" i="4" s="1"/>
  <c r="AD43" i="2"/>
  <c r="E51" i="4" s="1"/>
  <c r="AD16" i="2"/>
  <c r="E24" i="4" s="1"/>
  <c r="U25" i="2"/>
  <c r="U24" i="2"/>
  <c r="Q27" i="2"/>
  <c r="O7" i="2"/>
  <c r="L33" i="2"/>
  <c r="L15" i="2"/>
  <c r="I15" i="2"/>
  <c r="H33" i="2"/>
  <c r="M17" i="2"/>
  <c r="J33" i="2"/>
  <c r="G37" i="2"/>
  <c r="N37" i="2" s="1"/>
  <c r="V55" i="2"/>
  <c r="U63" i="1" s="1"/>
  <c r="L35" i="2"/>
  <c r="L36" i="2"/>
  <c r="G18" i="2"/>
  <c r="J36" i="2"/>
  <c r="J15" i="2"/>
  <c r="Q7" i="2"/>
  <c r="M36" i="2"/>
  <c r="J18" i="2"/>
  <c r="K18" i="2"/>
  <c r="M18" i="2"/>
  <c r="M15" i="2"/>
  <c r="T26" i="2"/>
  <c r="O6" i="2"/>
  <c r="H34" i="2"/>
  <c r="L16" i="2"/>
  <c r="H18" i="2"/>
  <c r="R26" i="2"/>
  <c r="P8" i="2"/>
  <c r="AL50" i="2"/>
  <c r="U58" i="4" s="1"/>
  <c r="AD35" i="2"/>
  <c r="E43" i="4" s="1"/>
  <c r="AD54" i="2"/>
  <c r="E62" i="4" s="1"/>
  <c r="M42" i="2"/>
  <c r="L45" i="2"/>
  <c r="I45" i="2"/>
  <c r="O33" i="2"/>
  <c r="AL15" i="2"/>
  <c r="U23" i="4" s="1"/>
  <c r="AL18" i="2"/>
  <c r="U26" i="4" s="1"/>
  <c r="AL7" i="2"/>
  <c r="U15" i="4" s="1"/>
  <c r="AL24" i="2"/>
  <c r="U32" i="4" s="1"/>
  <c r="AL32" i="2"/>
  <c r="U40" i="4" s="1"/>
  <c r="AL35" i="2"/>
  <c r="U43" i="4" s="1"/>
  <c r="AL52" i="2"/>
  <c r="U60" i="4" s="1"/>
  <c r="AD24" i="2"/>
  <c r="E32" i="4" s="1"/>
  <c r="AD41" i="2"/>
  <c r="E49" i="4" s="1"/>
  <c r="AD51" i="2"/>
  <c r="E59" i="4" s="1"/>
  <c r="M44" i="2"/>
  <c r="H27" i="2"/>
  <c r="K24" i="2"/>
  <c r="N10" i="2"/>
  <c r="E18" i="1" s="1"/>
  <c r="V14" i="2"/>
  <c r="U22" i="1" s="1"/>
  <c r="P25" i="2"/>
  <c r="O26" i="2"/>
  <c r="T25" i="2"/>
  <c r="R24" i="2"/>
  <c r="T27" i="2"/>
  <c r="P6" i="2"/>
  <c r="S6" i="2"/>
  <c r="AL9" i="2"/>
  <c r="U17" i="4" s="1"/>
  <c r="AL23" i="2"/>
  <c r="U31" i="4" s="1"/>
  <c r="AL36" i="2"/>
  <c r="U44" i="4" s="1"/>
  <c r="AL37" i="2"/>
  <c r="U45" i="4" s="1"/>
  <c r="AL42" i="2"/>
  <c r="U50" i="4" s="1"/>
  <c r="AL34" i="2"/>
  <c r="U42" i="4" s="1"/>
  <c r="AD26" i="2"/>
  <c r="E34" i="4" s="1"/>
  <c r="AD7" i="2"/>
  <c r="E15" i="4" s="1"/>
  <c r="AD18" i="2"/>
  <c r="E26" i="4" s="1"/>
  <c r="AD25" i="2"/>
  <c r="E33" i="4" s="1"/>
  <c r="AD28" i="2"/>
  <c r="E36" i="4" s="1"/>
  <c r="AD27" i="2"/>
  <c r="E35" i="4" s="1"/>
  <c r="AD50" i="2"/>
  <c r="E58" i="4" s="1"/>
  <c r="AD52" i="2"/>
  <c r="E60" i="4" s="1"/>
  <c r="AD37" i="2"/>
  <c r="E45" i="4" s="1"/>
  <c r="I33" i="2"/>
  <c r="K36" i="2"/>
  <c r="J34" i="2"/>
  <c r="L34" i="2"/>
  <c r="G16" i="2"/>
  <c r="L17" i="2"/>
  <c r="K15" i="2"/>
  <c r="G15" i="2"/>
  <c r="K17" i="2"/>
  <c r="N55" i="2"/>
  <c r="E63" i="1" s="1"/>
  <c r="I42" i="2"/>
  <c r="H43" i="2"/>
  <c r="M26" i="2"/>
  <c r="S26" i="2"/>
  <c r="Q25" i="2"/>
  <c r="O27" i="2"/>
  <c r="U27" i="2"/>
  <c r="Q6" i="2"/>
  <c r="R6" i="2"/>
  <c r="R7" i="2"/>
  <c r="R8" i="2"/>
  <c r="Q8" i="2"/>
  <c r="AL27" i="2"/>
  <c r="U35" i="4" s="1"/>
  <c r="AL55" i="2"/>
  <c r="U63" i="4" s="1"/>
  <c r="AL54" i="2"/>
  <c r="U62" i="4" s="1"/>
  <c r="AL53" i="2"/>
  <c r="U61" i="4" s="1"/>
  <c r="AL45" i="2"/>
  <c r="U53" i="4" s="1"/>
  <c r="AD33" i="2"/>
  <c r="E41" i="4" s="1"/>
  <c r="AD36" i="2"/>
  <c r="E44" i="4" s="1"/>
  <c r="AD9" i="2"/>
  <c r="E17" i="4" s="1"/>
  <c r="AD42" i="2"/>
  <c r="E50" i="4" s="1"/>
  <c r="AD10" i="2"/>
  <c r="E18" i="4" s="1"/>
  <c r="AD19" i="2"/>
  <c r="E27" i="4" s="1"/>
  <c r="AD23" i="2"/>
  <c r="E31" i="4" s="1"/>
  <c r="AD46" i="2"/>
  <c r="E54" i="4" s="1"/>
  <c r="L42" i="2"/>
  <c r="G43" i="2"/>
  <c r="G25" i="2"/>
  <c r="I25" i="2"/>
  <c r="G27" i="2"/>
  <c r="AL14" i="2"/>
  <c r="U22" i="4" s="1"/>
  <c r="AL26" i="2"/>
  <c r="U34" i="4" s="1"/>
  <c r="AL51" i="2"/>
  <c r="U59" i="4" s="1"/>
  <c r="AL8" i="2"/>
  <c r="U16" i="4" s="1"/>
  <c r="AL25" i="2"/>
  <c r="U33" i="4" s="1"/>
  <c r="AL17" i="2"/>
  <c r="U25" i="4" s="1"/>
  <c r="AL28" i="2"/>
  <c r="U36" i="4" s="1"/>
  <c r="AL41" i="2"/>
  <c r="U49" i="4" s="1"/>
  <c r="AD8" i="2"/>
  <c r="E16" i="4" s="1"/>
  <c r="AD32" i="2"/>
  <c r="E40" i="4" s="1"/>
  <c r="AD14" i="2"/>
  <c r="E22" i="4" s="1"/>
  <c r="AD6" i="2"/>
  <c r="E14" i="4" s="1"/>
  <c r="AD53" i="2"/>
  <c r="E61" i="4" s="1"/>
  <c r="AD34" i="2"/>
  <c r="E42" i="4" s="1"/>
  <c r="AD45" i="2"/>
  <c r="E53" i="4" s="1"/>
  <c r="AD44" i="2"/>
  <c r="E52" i="4" s="1"/>
  <c r="AD55" i="2"/>
  <c r="E63" i="4" s="1"/>
  <c r="P41" i="1"/>
  <c r="P33" i="2"/>
  <c r="N6" i="2"/>
  <c r="O23" i="1"/>
  <c r="O15" i="2"/>
  <c r="N32" i="2"/>
  <c r="N53" i="2"/>
  <c r="E61" i="1" s="1"/>
  <c r="V50" i="2"/>
  <c r="U58" i="1" s="1"/>
  <c r="N50" i="2"/>
  <c r="E58" i="1" s="1"/>
  <c r="V42" i="2"/>
  <c r="V43" i="2"/>
  <c r="V46" i="2"/>
  <c r="H42" i="2"/>
  <c r="J44" i="2"/>
  <c r="K42" i="2"/>
  <c r="K45" i="2"/>
  <c r="K43" i="2"/>
  <c r="M45" i="2"/>
  <c r="M27" i="2"/>
  <c r="M25" i="2"/>
  <c r="G26" i="2"/>
  <c r="L24" i="2"/>
  <c r="L27" i="2"/>
  <c r="H25" i="2"/>
  <c r="J27" i="2"/>
  <c r="N9" i="2"/>
  <c r="M33" i="2"/>
  <c r="G34" i="2"/>
  <c r="K34" i="2"/>
  <c r="M34" i="2"/>
  <c r="I34" i="2"/>
  <c r="H35" i="2"/>
  <c r="G33" i="2"/>
  <c r="I35" i="2"/>
  <c r="I18" i="2"/>
  <c r="H16" i="2"/>
  <c r="I16" i="2"/>
  <c r="J17" i="2"/>
  <c r="K16" i="2"/>
  <c r="J16" i="2"/>
  <c r="L18" i="2"/>
  <c r="N52" i="2"/>
  <c r="E60" i="1" s="1"/>
  <c r="V41" i="2"/>
  <c r="V45" i="2"/>
  <c r="L43" i="2"/>
  <c r="J45" i="2"/>
  <c r="G46" i="2"/>
  <c r="N46" i="2" s="1"/>
  <c r="I43" i="2"/>
  <c r="I44" i="2"/>
  <c r="H44" i="2"/>
  <c r="H24" i="2"/>
  <c r="K26" i="2"/>
  <c r="L26" i="2"/>
  <c r="J26" i="2"/>
  <c r="J25" i="2"/>
  <c r="L25" i="2"/>
  <c r="G28" i="2"/>
  <c r="N28" i="2" s="1"/>
  <c r="N5" i="2"/>
  <c r="Q26" i="2"/>
  <c r="Q24" i="2"/>
  <c r="T24" i="2"/>
  <c r="U26" i="2"/>
  <c r="P27" i="2"/>
  <c r="P26" i="2"/>
  <c r="V23" i="2"/>
  <c r="O28" i="2"/>
  <c r="V28" i="2" s="1"/>
  <c r="U7" i="2"/>
  <c r="V5" i="2"/>
  <c r="O8" i="2"/>
  <c r="U6" i="2"/>
  <c r="P7" i="2"/>
  <c r="V53" i="2"/>
  <c r="U61" i="1" s="1"/>
  <c r="V51" i="2"/>
  <c r="U59" i="1" s="1"/>
  <c r="M43" i="2"/>
  <c r="K44" i="2"/>
  <c r="J43" i="2"/>
  <c r="N23" i="2"/>
  <c r="M24" i="2"/>
  <c r="N7" i="2"/>
  <c r="N8" i="2"/>
  <c r="V32" i="2"/>
  <c r="V54" i="2"/>
  <c r="U62" i="1" s="1"/>
  <c r="V52" i="2"/>
  <c r="U60" i="1" s="1"/>
  <c r="J35" i="2"/>
  <c r="K35" i="2"/>
  <c r="H36" i="2"/>
  <c r="I36" i="2"/>
  <c r="G35" i="2"/>
  <c r="G36" i="2"/>
  <c r="K33" i="2"/>
  <c r="M35" i="2"/>
  <c r="H15" i="2"/>
  <c r="G19" i="2"/>
  <c r="N19" i="2" s="1"/>
  <c r="M16" i="2"/>
  <c r="N14" i="2"/>
  <c r="H17" i="2"/>
  <c r="I17" i="2"/>
  <c r="G17" i="2"/>
  <c r="N54" i="2"/>
  <c r="E62" i="1" s="1"/>
  <c r="N51" i="2"/>
  <c r="E59" i="1" s="1"/>
  <c r="V44" i="2"/>
  <c r="H45" i="2"/>
  <c r="N41" i="2"/>
  <c r="G44" i="2"/>
  <c r="G42" i="2"/>
  <c r="G45" i="2"/>
  <c r="J42" i="2"/>
  <c r="L44" i="2"/>
  <c r="K25" i="2"/>
  <c r="I24" i="2"/>
  <c r="I27" i="2"/>
  <c r="J24" i="2"/>
  <c r="K27" i="2"/>
  <c r="H26" i="2"/>
  <c r="G24" i="2"/>
  <c r="I26" i="2"/>
  <c r="O24" i="2"/>
  <c r="S25" i="2"/>
  <c r="S27" i="2"/>
  <c r="S24" i="2"/>
  <c r="O25" i="2"/>
  <c r="P24" i="2"/>
  <c r="R25" i="2"/>
  <c r="R27" i="2"/>
  <c r="S8" i="2"/>
  <c r="T8" i="2"/>
  <c r="T6" i="2"/>
  <c r="S7" i="2"/>
  <c r="T7" i="2"/>
  <c r="J12" i="1"/>
  <c r="Q12" i="1"/>
  <c r="I21" i="1" s="1"/>
  <c r="Q21" i="1" s="1"/>
  <c r="I30" i="1" s="1"/>
  <c r="Q30" i="1" s="1"/>
  <c r="I39" i="1" s="1"/>
  <c r="Q39" i="1" s="1"/>
  <c r="I48" i="1" s="1"/>
  <c r="Q48" i="1" s="1"/>
  <c r="I57" i="1" s="1"/>
  <c r="Q57" i="1" s="1"/>
  <c r="N17" i="1"/>
  <c r="N33" i="2" l="1"/>
  <c r="E41" i="1" s="1"/>
  <c r="V7" i="2"/>
  <c r="N35" i="2"/>
  <c r="E43" i="1" s="1"/>
  <c r="N43" i="2"/>
  <c r="E51" i="1" s="1"/>
  <c r="N16" i="2"/>
  <c r="E24" i="1" s="1"/>
  <c r="N27" i="2"/>
  <c r="E35" i="1" s="1"/>
  <c r="V26" i="2"/>
  <c r="U34" i="1" s="1"/>
  <c r="N18" i="2"/>
  <c r="E26" i="1" s="1"/>
  <c r="N25" i="2"/>
  <c r="E33" i="1" s="1"/>
  <c r="V8" i="2"/>
  <c r="U16" i="1" s="1"/>
  <c r="V27" i="2"/>
  <c r="U35" i="1" s="1"/>
  <c r="N15" i="2"/>
  <c r="E23" i="1" s="1"/>
  <c r="V6" i="2"/>
  <c r="U14" i="1" s="1"/>
  <c r="U15" i="1"/>
  <c r="N44" i="2"/>
  <c r="U36" i="1"/>
  <c r="N24" i="2"/>
  <c r="U54" i="1"/>
  <c r="P23" i="1"/>
  <c r="P15" i="2"/>
  <c r="N45" i="2"/>
  <c r="N17" i="2"/>
  <c r="U13" i="1"/>
  <c r="U53" i="1"/>
  <c r="N34" i="2"/>
  <c r="U51" i="1"/>
  <c r="E14" i="1"/>
  <c r="O17" i="1"/>
  <c r="O9" i="2"/>
  <c r="E16" i="1"/>
  <c r="E13" i="1"/>
  <c r="N26" i="2"/>
  <c r="Q41" i="1"/>
  <c r="Q33" i="2"/>
  <c r="E22" i="1"/>
  <c r="E15" i="1"/>
  <c r="U31" i="1"/>
  <c r="E36" i="1"/>
  <c r="E17" i="1"/>
  <c r="V25" i="2"/>
  <c r="V24" i="2"/>
  <c r="N42" i="2"/>
  <c r="U52" i="1"/>
  <c r="E27" i="1"/>
  <c r="N36" i="2"/>
  <c r="U40" i="1"/>
  <c r="E31" i="1"/>
  <c r="E54" i="1"/>
  <c r="U50" i="1"/>
  <c r="E45" i="1"/>
  <c r="E40" i="1"/>
  <c r="K12" i="1"/>
  <c r="R12" i="1"/>
  <c r="J21" i="1" s="1"/>
  <c r="R21" i="1" s="1"/>
  <c r="J30" i="1" s="1"/>
  <c r="R30" i="1" s="1"/>
  <c r="J39" i="1" s="1"/>
  <c r="R39" i="1" s="1"/>
  <c r="J48" i="1" s="1"/>
  <c r="R48" i="1" s="1"/>
  <c r="J57" i="1" s="1"/>
  <c r="R57" i="1" s="1"/>
  <c r="E50" i="1" l="1"/>
  <c r="U32" i="1"/>
  <c r="E34" i="1"/>
  <c r="U33" i="1"/>
  <c r="R41" i="1"/>
  <c r="R33" i="2"/>
  <c r="Q23" i="1"/>
  <c r="Q15" i="2"/>
  <c r="E42" i="1"/>
  <c r="E53" i="1"/>
  <c r="E44" i="1"/>
  <c r="P17" i="1"/>
  <c r="P9" i="2"/>
  <c r="E25" i="1"/>
  <c r="E32" i="1"/>
  <c r="E52" i="1"/>
  <c r="L12" i="1"/>
  <c r="T12" i="1" s="1"/>
  <c r="L21" i="1" s="1"/>
  <c r="T21" i="1" s="1"/>
  <c r="L30" i="1" s="1"/>
  <c r="T30" i="1" s="1"/>
  <c r="L39" i="1" s="1"/>
  <c r="T39" i="1" s="1"/>
  <c r="L48" i="1" s="1"/>
  <c r="T48" i="1" s="1"/>
  <c r="L57" i="1" s="1"/>
  <c r="T57" i="1" s="1"/>
  <c r="S12" i="1"/>
  <c r="K21" i="1" s="1"/>
  <c r="S21" i="1" s="1"/>
  <c r="K30" i="1" s="1"/>
  <c r="S30" i="1" s="1"/>
  <c r="K39" i="1" s="1"/>
  <c r="S39" i="1" s="1"/>
  <c r="K48" i="1" s="1"/>
  <c r="S48" i="1" s="1"/>
  <c r="K57" i="1" s="1"/>
  <c r="S57" i="1" s="1"/>
  <c r="S41" i="1" l="1"/>
  <c r="S33" i="2"/>
  <c r="Q17" i="1"/>
  <c r="Q9" i="2"/>
  <c r="R23" i="1"/>
  <c r="R15" i="2"/>
  <c r="R17" i="1" l="1"/>
  <c r="R9" i="2"/>
  <c r="S23" i="1"/>
  <c r="S15" i="2"/>
  <c r="T41" i="1"/>
  <c r="T33" i="2"/>
  <c r="S17" i="1" l="1"/>
  <c r="S9" i="2"/>
  <c r="T23" i="1"/>
  <c r="T15" i="2"/>
  <c r="N42" i="1"/>
  <c r="U33" i="2"/>
  <c r="V33" i="2" s="1"/>
  <c r="U41" i="1" l="1"/>
  <c r="O42" i="1"/>
  <c r="O34" i="2"/>
  <c r="T17" i="1"/>
  <c r="T9" i="2"/>
  <c r="N24" i="1"/>
  <c r="U15" i="2"/>
  <c r="V15" i="2" s="1"/>
  <c r="O24" i="1" l="1"/>
  <c r="O16" i="2"/>
  <c r="P42" i="1"/>
  <c r="P34" i="2"/>
  <c r="U23" i="1"/>
  <c r="N18" i="1"/>
  <c r="U9" i="2"/>
  <c r="V9" i="2" s="1"/>
  <c r="P24" i="1" l="1"/>
  <c r="P16" i="2"/>
  <c r="O18" i="1"/>
  <c r="P10" i="2" s="1"/>
  <c r="O10" i="2"/>
  <c r="Q42" i="1"/>
  <c r="Q34" i="2"/>
  <c r="U17" i="1"/>
  <c r="V10" i="2" l="1"/>
  <c r="U18" i="1" s="1"/>
  <c r="R42" i="1"/>
  <c r="R34" i="2"/>
  <c r="Q24" i="1"/>
  <c r="Q16" i="2"/>
  <c r="R24" i="1" l="1"/>
  <c r="R16" i="2"/>
  <c r="S42" i="1"/>
  <c r="S34" i="2"/>
  <c r="S24" i="1" l="1"/>
  <c r="S16" i="2"/>
  <c r="T42" i="1"/>
  <c r="T34" i="2"/>
  <c r="N43" i="1" l="1"/>
  <c r="U34" i="2"/>
  <c r="V34" i="2" s="1"/>
  <c r="T24" i="1"/>
  <c r="T16" i="2"/>
  <c r="N25" i="1" l="1"/>
  <c r="U16" i="2"/>
  <c r="V16" i="2" s="1"/>
  <c r="U42" i="1"/>
  <c r="O43" i="1"/>
  <c r="O35" i="2"/>
  <c r="U24" i="1" l="1"/>
  <c r="P43" i="1"/>
  <c r="P35" i="2"/>
  <c r="O25" i="1"/>
  <c r="O17" i="2"/>
  <c r="Q43" i="1" l="1"/>
  <c r="Q35" i="2"/>
  <c r="P25" i="1"/>
  <c r="P17" i="2"/>
  <c r="R43" i="1" l="1"/>
  <c r="R35" i="2"/>
  <c r="Q25" i="1"/>
  <c r="Q17" i="2"/>
  <c r="S43" i="1" l="1"/>
  <c r="S35" i="2"/>
  <c r="R25" i="1"/>
  <c r="R17" i="2"/>
  <c r="T43" i="1" l="1"/>
  <c r="T35" i="2"/>
  <c r="S25" i="1"/>
  <c r="S17" i="2"/>
  <c r="T25" i="1" l="1"/>
  <c r="T17" i="2"/>
  <c r="N44" i="1"/>
  <c r="U35" i="2"/>
  <c r="V35" i="2" s="1"/>
  <c r="U43" i="1" l="1"/>
  <c r="O44" i="1"/>
  <c r="O36" i="2"/>
  <c r="N26" i="1"/>
  <c r="U17" i="2"/>
  <c r="V17" i="2" s="1"/>
  <c r="P44" i="1" l="1"/>
  <c r="P36" i="2"/>
  <c r="U25" i="1"/>
  <c r="O26" i="1"/>
  <c r="O18" i="2"/>
  <c r="P26" i="1" l="1"/>
  <c r="P18" i="2"/>
  <c r="Q44" i="1"/>
  <c r="Q36" i="2"/>
  <c r="Q26" i="1" l="1"/>
  <c r="Q18" i="2"/>
  <c r="R44" i="1"/>
  <c r="R36" i="2"/>
  <c r="R26" i="1" l="1"/>
  <c r="R18" i="2"/>
  <c r="S44" i="1"/>
  <c r="S36" i="2"/>
  <c r="T44" i="1" l="1"/>
  <c r="T36" i="2"/>
  <c r="S26" i="1"/>
  <c r="S18" i="2"/>
  <c r="N45" i="1" l="1"/>
  <c r="U36" i="2"/>
  <c r="V36" i="2" s="1"/>
  <c r="T26" i="1"/>
  <c r="T18" i="2"/>
  <c r="N27" i="1" l="1"/>
  <c r="U18" i="2"/>
  <c r="V18" i="2" s="1"/>
  <c r="U44" i="1"/>
  <c r="O45" i="1"/>
  <c r="P37" i="2" s="1"/>
  <c r="O37" i="2"/>
  <c r="V37" i="2" l="1"/>
  <c r="U26" i="1"/>
  <c r="O27" i="1"/>
  <c r="P19" i="2" s="1"/>
  <c r="O19" i="2"/>
  <c r="V19" i="2" l="1"/>
  <c r="U27" i="1" s="1"/>
  <c r="U45" i="1"/>
</calcChain>
</file>

<file path=xl/sharedStrings.xml><?xml version="1.0" encoding="utf-8"?>
<sst xmlns="http://schemas.openxmlformats.org/spreadsheetml/2006/main" count="109" uniqueCount="43">
  <si>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</si>
  <si>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</si>
  <si>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</si>
  <si>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</si>
  <si>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</si>
  <si>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</si>
  <si>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</si>
  <si>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</si>
  <si>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</si>
  <si>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</si>
  <si>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</si>
  <si>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</si>
  <si>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</si>
  <si>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Start Day</t>
  </si>
  <si>
    <t>Sunday</t>
  </si>
  <si>
    <t>Beginning of last menstrual cycle</t>
  </si>
  <si>
    <t>Menstrual cycle period</t>
  </si>
  <si>
    <t>days</t>
  </si>
  <si>
    <t>Luteal phase period</t>
  </si>
  <si>
    <t>Beginning Date</t>
  </si>
  <si>
    <t>Most Fertile Date</t>
  </si>
  <si>
    <t>Spare</t>
  </si>
  <si>
    <t>more excel templates at exceltemplate.net</t>
  </si>
  <si>
    <t>more calendars at excelcalendars.com</t>
  </si>
  <si>
    <t>W</t>
  </si>
  <si>
    <t>Due Date Prediction</t>
  </si>
  <si>
    <t xml:space="preserve"> &lt;&lt;&lt; Cell K5 - Change start day of the week (optional)</t>
  </si>
  <si>
    <t>&lt;&lt;&lt; Cell V5 - Type the beginning of your last menstrual cycle</t>
  </si>
  <si>
    <t>&lt;&lt;&lt; Cell V6 - Type the length of your menstrual cycle period</t>
  </si>
  <si>
    <t>&lt;&lt;&lt; Cell V7 - Type the length of your luteal phase period (optional)</t>
  </si>
  <si>
    <t>Visit Doctor</t>
  </si>
  <si>
    <t>Pregnancy Summary</t>
  </si>
  <si>
    <t>Fertilization</t>
  </si>
  <si>
    <t>W2</t>
  </si>
  <si>
    <t>Fetal heart beat</t>
  </si>
  <si>
    <t>W7</t>
  </si>
  <si>
    <t>W18-20</t>
  </si>
  <si>
    <t>W24</t>
  </si>
  <si>
    <t>W37-42</t>
  </si>
  <si>
    <t>Fetus starts moving</t>
  </si>
  <si>
    <t>Fetus becomes viable</t>
  </si>
  <si>
    <t>Term delivery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</si>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</sst>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7" tint="0.59999389629810485"/>
      <name val="Calibri"/>
      <family val="2"/>
      <scheme val="minor"/>
    </font>
    <font>
      <b/>
      <sz val="48"/>
      <color theme="7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28"/>
      <color theme="7" tint="-0.499984740745262"/>
      <name val="Calibri"/>
      <family val="2"/>
      <scheme val="minor"/>
    </font>
    <font>
      <b/>
      <sz val="36"/>
      <color theme="7" tint="-0.499984740745262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0"/>
      <color rgb="FFFF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7" tint="0.599963377788628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7" tint="0.59996337778862885"/>
      </left>
      <right/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/>
      <top style="thin">
        <color theme="7" tint="0.59996337778862885"/>
      </top>
      <bottom/>
      <diagonal/>
    </border>
    <border>
      <left/>
      <right/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rgb="FFFF66FF"/>
      </left>
      <right/>
      <top style="thin">
        <color rgb="FFFF66FF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/>
      <bottom/>
      <diagonal/>
    </border>
    <border>
      <left style="thin">
        <color theme="7" tint="0.39994506668294322"/>
      </left>
      <right/>
      <top style="thin">
        <color theme="7" tint="0.59996337778862885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107">
    <xf numFmtId="0" fontId="0" fillId="0" borderId="0" xfId="0"/>
    <xf numFmtId="0" fontId="3" fillId="0" borderId="0" xfId="0" applyFont="1"/>
    <xf numFmtId="164" fontId="3" fillId="0" borderId="0" xfId="0" applyNumberFormat="1" applyFont="1"/>
    <xf numFmtId="14" fontId="3" fillId="0" borderId="0" xfId="2" applyNumberFormat="1" applyFont="1" applyProtection="1">
      <protection hidden="1"/>
    </xf>
    <xf numFmtId="0" fontId="3" fillId="3" borderId="1" xfId="0" applyFont="1" applyFill="1" applyBorder="1"/>
    <xf numFmtId="0" fontId="3" fillId="0" borderId="1" xfId="0" applyFont="1" applyBorder="1"/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0" applyFont="1" applyFill="1" applyBorder="1"/>
    <xf numFmtId="0" fontId="15" fillId="6" borderId="3" xfId="0" applyFont="1" applyFill="1" applyBorder="1" applyAlignment="1" applyProtection="1">
      <alignment vertical="center" wrapText="1"/>
      <protection hidden="1"/>
    </xf>
    <xf numFmtId="0" fontId="15" fillId="6" borderId="0" xfId="0" applyFont="1" applyFill="1" applyBorder="1" applyAlignment="1" applyProtection="1">
      <alignment vertical="center" wrapText="1"/>
      <protection hidden="1"/>
    </xf>
    <xf numFmtId="0" fontId="15" fillId="6" borderId="4" xfId="0" applyFont="1" applyFill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16" fillId="0" borderId="6" xfId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7" fillId="6" borderId="2" xfId="0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3" fillId="0" borderId="0" xfId="2" applyNumberFormat="1" applyFont="1" applyProtection="1">
      <protection hidden="1"/>
    </xf>
    <xf numFmtId="0" fontId="3" fillId="0" borderId="0" xfId="2" applyFont="1" applyProtection="1">
      <protection hidden="1"/>
    </xf>
    <xf numFmtId="0" fontId="3" fillId="0" borderId="7" xfId="0" applyFont="1" applyBorder="1"/>
    <xf numFmtId="164" fontId="18" fillId="4" borderId="8" xfId="0" applyNumberFormat="1" applyFont="1" applyFill="1" applyBorder="1"/>
    <xf numFmtId="164" fontId="18" fillId="2" borderId="9" xfId="0" applyNumberFormat="1" applyFont="1" applyFill="1" applyBorder="1"/>
    <xf numFmtId="164" fontId="3" fillId="0" borderId="1" xfId="0" applyNumberFormat="1" applyFont="1" applyBorder="1"/>
    <xf numFmtId="0" fontId="6" fillId="5" borderId="11" xfId="0" applyFont="1" applyFill="1" applyBorder="1" applyAlignment="1" applyProtection="1">
      <alignment horizontal="center" vertical="center"/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7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7" fillId="6" borderId="13" xfId="0" applyFont="1" applyFill="1" applyBorder="1" applyAlignment="1" applyProtection="1">
      <alignment horizontal="center" vertical="center"/>
      <protection hidden="1"/>
    </xf>
    <xf numFmtId="0" fontId="16" fillId="0" borderId="0" xfId="1" applyFont="1" applyBorder="1" applyAlignment="1" applyProtection="1">
      <alignment vertical="center"/>
      <protection hidden="1"/>
    </xf>
    <xf numFmtId="0" fontId="18" fillId="0" borderId="0" xfId="2" applyFont="1" applyFill="1" applyBorder="1" applyAlignment="1" applyProtection="1">
      <alignment vertical="center"/>
      <protection hidden="1"/>
    </xf>
    <xf numFmtId="164" fontId="18" fillId="7" borderId="16" xfId="0" applyNumberFormat="1" applyFont="1" applyFill="1" applyBorder="1"/>
    <xf numFmtId="164" fontId="3" fillId="0" borderId="7" xfId="0" applyNumberFormat="1" applyFont="1" applyBorder="1"/>
    <xf numFmtId="0" fontId="14" fillId="6" borderId="3" xfId="0" applyFont="1" applyFill="1" applyBorder="1" applyAlignment="1" applyProtection="1">
      <alignment vertical="center" wrapText="1"/>
      <protection hidden="1"/>
    </xf>
    <xf numFmtId="0" fontId="14" fillId="6" borderId="0" xfId="0" applyFont="1" applyFill="1" applyBorder="1" applyAlignment="1" applyProtection="1">
      <alignment vertical="center" wrapText="1"/>
      <protection hidden="1"/>
    </xf>
    <xf numFmtId="0" fontId="14" fillId="6" borderId="4" xfId="0" applyFont="1" applyFill="1" applyBorder="1" applyAlignment="1" applyProtection="1">
      <alignment vertical="center" wrapText="1"/>
      <protection hidden="1"/>
    </xf>
    <xf numFmtId="0" fontId="12" fillId="8" borderId="10" xfId="2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5" fillId="6" borderId="3" xfId="0" applyFont="1" applyFill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hidden="1"/>
    </xf>
    <xf numFmtId="0" fontId="5" fillId="5" borderId="11" xfId="0" applyFont="1" applyFill="1" applyBorder="1" applyAlignment="1" applyProtection="1">
      <alignment horizontal="center" vertical="center"/>
      <protection hidden="1"/>
    </xf>
    <xf numFmtId="0" fontId="5" fillId="5" borderId="14" xfId="0" applyFont="1" applyFill="1" applyBorder="1" applyAlignment="1" applyProtection="1">
      <alignment horizontal="center" vertical="center"/>
      <protection hidden="1"/>
    </xf>
    <xf numFmtId="0" fontId="5" fillId="5" borderId="15" xfId="0" applyFont="1" applyFill="1" applyBorder="1" applyAlignment="1" applyProtection="1">
      <alignment horizontal="center" vertical="center"/>
      <protection hidden="1"/>
    </xf>
    <xf numFmtId="0" fontId="17" fillId="0" borderId="17" xfId="1" applyFont="1" applyBorder="1" applyAlignment="1" applyProtection="1">
      <alignment horizontal="right" vertical="center"/>
      <protection hidden="1"/>
    </xf>
    <xf numFmtId="0" fontId="17" fillId="0" borderId="0" xfId="1" applyFont="1" applyBorder="1" applyAlignment="1" applyProtection="1">
      <alignment horizontal="left" vertical="center"/>
      <protection hidden="1"/>
    </xf>
    <xf numFmtId="0" fontId="14" fillId="6" borderId="3" xfId="0" applyFont="1" applyFill="1" applyBorder="1" applyAlignment="1" applyProtection="1">
      <alignment horizontal="center" vertical="center" wrapText="1"/>
      <protection hidden="1"/>
    </xf>
    <xf numFmtId="0" fontId="14" fillId="6" borderId="0" xfId="0" applyFont="1" applyFill="1" applyBorder="1" applyAlignment="1" applyProtection="1">
      <alignment horizontal="center" vertical="center" wrapText="1"/>
      <protection hidden="1"/>
    </xf>
    <xf numFmtId="0" fontId="14" fillId="6" borderId="4" xfId="0" applyFont="1" applyFill="1" applyBorder="1" applyAlignment="1" applyProtection="1">
      <alignment horizontal="center" vertical="center" wrapText="1"/>
      <protection hidden="1"/>
    </xf>
    <xf numFmtId="0" fontId="17" fillId="0" borderId="0" xfId="1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12" fillId="6" borderId="10" xfId="0" applyFont="1" applyFill="1" applyBorder="1" applyAlignment="1" applyProtection="1">
      <alignment horizontal="center" vertical="center"/>
      <protection hidden="1"/>
    </xf>
    <xf numFmtId="0" fontId="19" fillId="6" borderId="10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2" applyFont="1" applyFill="1" applyBorder="1" applyAlignment="1" applyProtection="1">
      <alignment horizontal="left" vertical="center" indent="1"/>
      <protection hidden="1"/>
    </xf>
    <xf numFmtId="0" fontId="12" fillId="6" borderId="1" xfId="0" applyFont="1" applyFill="1" applyBorder="1" applyAlignment="1" applyProtection="1">
      <alignment horizontal="left" vertical="center" inden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12" fillId="6" borderId="0" xfId="0" applyFont="1" applyFill="1" applyBorder="1" applyAlignment="1" applyProtection="1">
      <alignment horizontal="left" vertical="center"/>
      <protection hidden="1"/>
    </xf>
    <xf numFmtId="0" fontId="3" fillId="6" borderId="0" xfId="0" applyFont="1" applyFill="1" applyBorder="1" applyAlignment="1" applyProtection="1">
      <alignment horizontal="center" vertical="center"/>
      <protection hidden="1"/>
    </xf>
    <xf numFmtId="14" fontId="12" fillId="6" borderId="0" xfId="0" applyNumberFormat="1" applyFont="1" applyFill="1" applyBorder="1" applyAlignment="1" applyProtection="1">
      <alignment horizontal="center" vertical="center"/>
      <protection hidden="1"/>
    </xf>
    <xf numFmtId="0" fontId="12" fillId="6" borderId="0" xfId="0" applyFont="1" applyFill="1" applyBorder="1" applyAlignment="1" applyProtection="1">
      <alignment horizontal="center" vertical="center"/>
      <protection hidden="1"/>
    </xf>
    <xf numFmtId="0" fontId="12" fillId="6" borderId="4" xfId="0" applyFont="1" applyFill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right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6" borderId="10" xfId="0" applyFont="1" applyFill="1" applyBorder="1" applyAlignment="1" applyProtection="1">
      <alignment horizontal="left" vertical="center" indent="1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14" fillId="6" borderId="17" xfId="0" applyFont="1" applyFill="1" applyBorder="1" applyAlignment="1" applyProtection="1">
      <alignment horizontal="center" vertical="center" wrapText="1"/>
      <protection hidden="1"/>
    </xf>
    <xf numFmtId="0" fontId="8" fillId="6" borderId="17" xfId="0" applyFont="1" applyFill="1" applyBorder="1" applyAlignment="1" applyProtection="1">
      <alignment vertical="center" wrapText="1"/>
      <protection hidden="1"/>
    </xf>
    <xf numFmtId="0" fontId="12" fillId="6" borderId="0" xfId="2" applyFont="1" applyFill="1" applyBorder="1" applyAlignment="1" applyProtection="1">
      <alignment horizontal="left" vertical="center"/>
      <protection hidden="1"/>
    </xf>
    <xf numFmtId="0" fontId="3" fillId="6" borderId="0" xfId="0" applyFont="1" applyFill="1" applyBorder="1" applyProtection="1">
      <protection hidden="1"/>
    </xf>
    <xf numFmtId="0" fontId="12" fillId="6" borderId="0" xfId="2" applyFont="1" applyFill="1" applyBorder="1" applyAlignment="1" applyProtection="1">
      <alignment horizontal="left" vertical="center" indent="1"/>
      <protection hidden="1"/>
    </xf>
    <xf numFmtId="14" fontId="12" fillId="6" borderId="0" xfId="2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left" vertical="center"/>
      <protection hidden="1"/>
    </xf>
    <xf numFmtId="0" fontId="13" fillId="6" borderId="0" xfId="0" applyFont="1" applyFill="1" applyBorder="1" applyAlignment="1" applyProtection="1">
      <alignment vertical="center" wrapText="1"/>
      <protection hidden="1"/>
    </xf>
    <xf numFmtId="0" fontId="14" fillId="6" borderId="18" xfId="0" applyFont="1" applyFill="1" applyBorder="1" applyAlignment="1" applyProtection="1">
      <alignment horizontal="center" vertical="center" wrapText="1"/>
      <protection hidden="1"/>
    </xf>
    <xf numFmtId="0" fontId="12" fillId="6" borderId="18" xfId="2" applyFont="1" applyFill="1" applyBorder="1" applyAlignment="1" applyProtection="1">
      <alignment horizontal="left" vertical="center"/>
      <protection hidden="1"/>
    </xf>
    <xf numFmtId="0" fontId="3" fillId="6" borderId="18" xfId="0" applyFont="1" applyFill="1" applyBorder="1" applyProtection="1">
      <protection hidden="1"/>
    </xf>
    <xf numFmtId="0" fontId="12" fillId="6" borderId="18" xfId="2" applyFont="1" applyFill="1" applyBorder="1" applyAlignment="1" applyProtection="1">
      <alignment horizontal="left" vertical="center" indent="1"/>
      <protection hidden="1"/>
    </xf>
    <xf numFmtId="14" fontId="12" fillId="6" borderId="18" xfId="2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14" fontId="22" fillId="8" borderId="5" xfId="2" applyNumberFormat="1" applyFont="1" applyFill="1" applyBorder="1" applyAlignment="1" applyProtection="1">
      <alignment horizontal="center" vertical="center"/>
      <protection locked="0"/>
    </xf>
    <xf numFmtId="14" fontId="23" fillId="6" borderId="18" xfId="2" applyNumberFormat="1" applyFont="1" applyFill="1" applyBorder="1" applyAlignment="1" applyProtection="1">
      <alignment horizontal="center" vertical="center"/>
      <protection hidden="1"/>
    </xf>
    <xf numFmtId="14" fontId="23" fillId="6" borderId="4" xfId="0" applyNumberFormat="1" applyFont="1" applyFill="1" applyBorder="1" applyAlignment="1" applyProtection="1">
      <alignment horizontal="center" vertical="center"/>
      <protection hidden="1"/>
    </xf>
    <xf numFmtId="0" fontId="12" fillId="6" borderId="10" xfId="0" applyFont="1" applyFill="1" applyBorder="1" applyAlignment="1" applyProtection="1">
      <alignment horizontal="left" vertical="center" indent="1"/>
      <protection hidden="1"/>
    </xf>
  </cellXfs>
  <cellStyles count="3">
    <cellStyle name="Hyperlink" xfId="1" builtinId="8"/>
    <cellStyle name="Normal" xfId="0" builtinId="0"/>
    <cellStyle name="Normal 2" xfId="2"/>
  </cellStyles>
  <dxfs count="1862"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ill>
        <patternFill>
          <bgColor theme="7" tint="0.5999633777886288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ill>
        <patternFill>
          <bgColor theme="7" tint="0.5999633777886288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ont>
        <b/>
        <i val="0"/>
        <color theme="1"/>
      </font>
      <fill>
        <patternFill>
          <bgColor rgb="FFFF00FF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FF66FF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9" defaultPivotStyle="PivotStyleLight16"/>
  <colors>
    <mruColors>
      <color rgb="FFFF00FF"/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xceltemplate.net/" TargetMode="External"/><Relationship Id="rId2" Type="http://schemas.openxmlformats.org/officeDocument/2006/relationships/hyperlink" Target="http://excelcalendars.com/" TargetMode="External"/><Relationship Id="rId1" Type="http://schemas.openxmlformats.org/officeDocument/2006/relationships/hyperlink" Target="http://excelcalendars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exceltemplate.net/" TargetMode="External"/><Relationship Id="rId2" Type="http://schemas.openxmlformats.org/officeDocument/2006/relationships/hyperlink" Target="http://excelcalendars.com/" TargetMode="External"/><Relationship Id="rId1" Type="http://schemas.openxmlformats.org/officeDocument/2006/relationships/hyperlink" Target="http://excelcalendars.com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showGridLines="0" workbookViewId="0">
      <selection activeCell="AG20" sqref="AG20"/>
    </sheetView>
  </sheetViews>
  <sheetFormatPr defaultColWidth="7.42578125" defaultRowHeight="12.75" x14ac:dyDescent="0.2"/>
  <cols>
    <col min="1" max="1" width="5" style="1" bestFit="1" customWidth="1"/>
    <col min="2" max="2" width="9.5703125" style="2" bestFit="1" customWidth="1"/>
    <col min="3" max="3" width="12.7109375" style="2" bestFit="1" customWidth="1"/>
    <col min="4" max="4" width="14.85546875" style="2" bestFit="1" customWidth="1"/>
    <col min="5" max="5" width="3" style="1" bestFit="1" customWidth="1"/>
    <col min="6" max="6" width="7.42578125" style="1"/>
    <col min="7" max="38" width="3.7109375" style="1" customWidth="1"/>
    <col min="39" max="16384" width="7.42578125" style="1"/>
  </cols>
  <sheetData>
    <row r="1" spans="1:38" x14ac:dyDescent="0.2">
      <c r="A1" s="24"/>
      <c r="C1" s="25"/>
      <c r="D1" s="26"/>
    </row>
    <row r="2" spans="1:38" x14ac:dyDescent="0.2">
      <c r="A2" s="4"/>
      <c r="B2" s="28" t="s">
        <v>21</v>
      </c>
      <c r="C2" s="29" t="s">
        <v>19</v>
      </c>
      <c r="D2" s="41" t="s">
        <v>20</v>
      </c>
      <c r="E2" s="5" t="s">
        <v>24</v>
      </c>
      <c r="F2" s="40"/>
      <c r="G2" s="40"/>
      <c r="H2" s="40"/>
    </row>
    <row r="3" spans="1:38" x14ac:dyDescent="0.2">
      <c r="A3" s="27">
        <v>1</v>
      </c>
      <c r="B3" s="30">
        <f>C3+'1stCalendar'!$V$6-'1stCalendar'!$V$7</f>
        <v>40749</v>
      </c>
      <c r="C3" s="30">
        <f>'1stCalendar'!$V$5</f>
        <v>40735</v>
      </c>
      <c r="D3" s="42"/>
      <c r="E3" s="3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38" x14ac:dyDescent="0.2">
      <c r="A4" s="27">
        <v>2</v>
      </c>
      <c r="B4" s="30"/>
      <c r="C4" s="30"/>
      <c r="D4" s="42">
        <f>C3+7</f>
        <v>40742</v>
      </c>
      <c r="E4" s="5">
        <v>1</v>
      </c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AD4" s="6"/>
      <c r="AL4" s="6"/>
    </row>
    <row r="5" spans="1:38" x14ac:dyDescent="0.2">
      <c r="A5" s="27">
        <v>3</v>
      </c>
      <c r="B5" s="30"/>
      <c r="C5" s="30"/>
      <c r="D5" s="42">
        <f t="shared" ref="D5:D45" si="0">D4+7</f>
        <v>40749</v>
      </c>
      <c r="E5" s="5">
        <v>2</v>
      </c>
      <c r="F5" s="7"/>
      <c r="G5" s="6">
        <f>IF(ISERROR(VLOOKUP(DATE($L$10,$M$10,'1stCalendar'!F13),$D$4:$E$45,2,FALSE)),0,VLOOKUP(DATE($L$10,$M$10,'1stCalendar'!F13),$D$4:$E$45,2,FALSE))</f>
        <v>0</v>
      </c>
      <c r="H5" s="6">
        <f>IF(ISERROR(VLOOKUP(DATE($L$10,$M$10,'1stCalendar'!G13),$D$4:$E$45,2,FALSE)),0,VLOOKUP(DATE($L$10,$M$10,'1stCalendar'!G13),$D$4:$E$45,2,FALSE))</f>
        <v>0</v>
      </c>
      <c r="I5" s="6">
        <f>IF(ISERROR(VLOOKUP(DATE($L$10,$M$10,'1stCalendar'!H13),$D$4:$E$45,2,FALSE)),0,VLOOKUP(DATE($L$10,$M$10,'1stCalendar'!H13),$D$4:$E$45,2,FALSE))</f>
        <v>0</v>
      </c>
      <c r="J5" s="6">
        <f>IF(ISERROR(VLOOKUP(DATE($L$10,$M$10,'1stCalendar'!I13),$D$4:$E$45,2,FALSE)),0,VLOOKUP(DATE($L$10,$M$10,'1stCalendar'!I13),$D$4:$E$45,2,FALSE))</f>
        <v>0</v>
      </c>
      <c r="K5" s="6">
        <f>IF(ISERROR(VLOOKUP(DATE($L$10,$M$10,'1stCalendar'!J13),$D$4:$E$45,2,FALSE)),0,VLOOKUP(DATE($L$10,$M$10,'1stCalendar'!J13),$D$4:$E$45,2,FALSE))</f>
        <v>0</v>
      </c>
      <c r="L5" s="6">
        <f>IF(ISERROR(VLOOKUP(DATE($L$10,$M$10,'1stCalendar'!K13),$D$4:$E$45,2,FALSE)),0,VLOOKUP(DATE($L$10,$M$10,'1stCalendar'!K13),$D$4:$E$45,2,FALSE))</f>
        <v>0</v>
      </c>
      <c r="M5" s="6">
        <f>IF(ISERROR(VLOOKUP(DATE($L$10,$M$10,'1stCalendar'!L13),$D$4:$E$45,2,FALSE)),0,VLOOKUP(DATE($L$10,$M$10,'1stCalendar'!L13),$D$4:$E$45,2,FALSE))</f>
        <v>0</v>
      </c>
      <c r="N5" s="6">
        <f>SUM(G5:M5)</f>
        <v>0</v>
      </c>
      <c r="O5" s="6">
        <f>IF(ISERROR(VLOOKUP(DATE($T$10,$U$10,'1stCalendar'!N13),$D$4:$E$45,2,FALSE)),0,VLOOKUP(DATE($T$10,$U$10,'1stCalendar'!N13),$D$4:$E$45,2,FALSE))</f>
        <v>0</v>
      </c>
      <c r="P5" s="6">
        <f>IF(ISERROR(VLOOKUP(DATE($T$10,$U$10,'1stCalendar'!O13),$D$4:$E$45,2,FALSE)),0,VLOOKUP(DATE($T$10,$U$10,'1stCalendar'!O13),$D$4:$E$45,2,FALSE))</f>
        <v>0</v>
      </c>
      <c r="Q5" s="6">
        <f>IF(ISERROR(VLOOKUP(DATE($T$10,$U$10,'1stCalendar'!P13),$D$4:$E$45,2,FALSE)),0,VLOOKUP(DATE($T$10,$U$10,'1stCalendar'!P13),$D$4:$E$45,2,FALSE))</f>
        <v>0</v>
      </c>
      <c r="R5" s="6">
        <f>IF(ISERROR(VLOOKUP(DATE($T$10,$U$10,'1stCalendar'!Q13),$D$4:$E$45,2,FALSE)),0,VLOOKUP(DATE($T$10,$U$10,'1stCalendar'!Q13),$D$4:$E$45,2,FALSE))</f>
        <v>0</v>
      </c>
      <c r="S5" s="6">
        <f>IF(ISERROR(VLOOKUP(DATE($T$10,$U$10,'1stCalendar'!R13),$D$4:$E$45,2,FALSE)),0,VLOOKUP(DATE($T$10,$U$10,'1stCalendar'!R13),$D$4:$E$45,2,FALSE))</f>
        <v>0</v>
      </c>
      <c r="T5" s="6">
        <f>IF(ISERROR(VLOOKUP(DATE($T$10,$U$10,'1stCalendar'!S13),$D$4:$E$45,2,FALSE)),0,VLOOKUP(DATE($T$10,$U$10,'1stCalendar'!S13),$D$4:$E$45,2,FALSE))</f>
        <v>0</v>
      </c>
      <c r="U5" s="6">
        <f>IF(ISERROR(VLOOKUP(DATE($T$10,$U$10,'1stCalendar'!T13),$D$4:$E$45,2,FALSE)),0,VLOOKUP(DATE($T$10,$U$10,'1stCalendar'!T13),$D$4:$E$45,2,FALSE))</f>
        <v>0</v>
      </c>
      <c r="V5" s="6">
        <f>SUM(O5:U5)</f>
        <v>0</v>
      </c>
      <c r="W5" s="6">
        <f>IF(ISERROR(VLOOKUP(DATE($L$10+1,$M$10,'2ndCalendar'!F13),$D$4:$E$45,2,FALSE)),0,VLOOKUP(DATE($L$10+1,$M$10,'2ndCalendar'!F13),$D$4:$E$45,2,FALSE))</f>
        <v>0</v>
      </c>
      <c r="X5" s="6">
        <f>IF(ISERROR(VLOOKUP(DATE($L$10+1,$M$10,'2ndCalendar'!G13),$D$4:$E$45,2,FALSE)),0,VLOOKUP(DATE($L$10+1,$M$10,'2ndCalendar'!G13),$D$4:$E$45,2,FALSE))</f>
        <v>25</v>
      </c>
      <c r="Y5" s="6">
        <f>IF(ISERROR(VLOOKUP(DATE($L$10+1,$M$10,'2ndCalendar'!H13),$D$4:$E$45,2,FALSE)),0,VLOOKUP(DATE($L$10+1,$M$10,'2ndCalendar'!H13),$D$4:$E$45,2,FALSE))</f>
        <v>0</v>
      </c>
      <c r="Z5" s="6">
        <f>IF(ISERROR(VLOOKUP(DATE($L$10+1,$M$10,'2ndCalendar'!I13),$D$4:$E$45,2,FALSE)),0,VLOOKUP(DATE($L$10+1,$M$10,'2ndCalendar'!I13),$D$4:$E$45,2,FALSE))</f>
        <v>0</v>
      </c>
      <c r="AA5" s="6">
        <f>IF(ISERROR(VLOOKUP(DATE($L$10+1,$M$10,'2ndCalendar'!J13),$D$4:$E$45,2,FALSE)),0,VLOOKUP(DATE($L$10+1,$M$10,'2ndCalendar'!J13),$D$4:$E$45,2,FALSE))</f>
        <v>0</v>
      </c>
      <c r="AB5" s="6">
        <f>IF(ISERROR(VLOOKUP(DATE($L$10+1,$M$10,'2ndCalendar'!K13),$D$4:$E$45,2,FALSE)),0,VLOOKUP(DATE($L$10+1,$M$10,'2ndCalendar'!K13),$D$4:$E$45,2,FALSE))</f>
        <v>0</v>
      </c>
      <c r="AC5" s="6">
        <f>IF(ISERROR(VLOOKUP(DATE($L$10+1,$M$10,'2ndCalendar'!L13),$D$4:$E$45,2,FALSE)),0,VLOOKUP(DATE($L$10+1,$M$10,'2ndCalendar'!L13),$D$4:$E$45,2,FALSE))</f>
        <v>0</v>
      </c>
      <c r="AD5" s="6">
        <f>SUM(W5:AC5)</f>
        <v>25</v>
      </c>
      <c r="AE5" s="6">
        <f>IF(ISERROR(VLOOKUP(DATE($T$10+1,$U$10,'2ndCalendar'!N13),$D$4:$E$45,2,FALSE)),0,VLOOKUP(DATE($T$10+1,$U$10,'2ndCalendar'!N13),$D$4:$E$45,2,FALSE))</f>
        <v>0</v>
      </c>
      <c r="AF5" s="6">
        <f>IF(ISERROR(VLOOKUP(DATE($T$10+1,$U$10,'2ndCalendar'!O13),$D$4:$E$45,2,FALSE)),0,VLOOKUP(DATE($T$10+1,$U$10,'2ndCalendar'!O13),$D$4:$E$45,2,FALSE))</f>
        <v>0</v>
      </c>
      <c r="AG5" s="6">
        <f>IF(ISERROR(VLOOKUP(DATE($T$10+1,$U$10,'2ndCalendar'!P13),$D$4:$E$45,2,FALSE)),0,VLOOKUP(DATE($T$10+1,$U$10,'2ndCalendar'!P13),$D$4:$E$45,2,FALSE))</f>
        <v>0</v>
      </c>
      <c r="AH5" s="6">
        <f>IF(ISERROR(VLOOKUP(DATE($T$10+1,$U$10,'2ndCalendar'!Q13),$D$4:$E$45,2,FALSE)),0,VLOOKUP(DATE($T$10+1,$U$10,'2ndCalendar'!Q13),$D$4:$E$45,2,FALSE))</f>
        <v>0</v>
      </c>
      <c r="AI5" s="6">
        <f>IF(ISERROR(VLOOKUP(DATE($T$10+1,$U$10,'2ndCalendar'!R13),$D$4:$E$45,2,FALSE)),0,VLOOKUP(DATE($T$10+1,$U$10,'2ndCalendar'!R13),$D$4:$E$45,2,FALSE))</f>
        <v>0</v>
      </c>
      <c r="AJ5" s="6">
        <f>IF(ISERROR(VLOOKUP(DATE($T$10+1,$U$10,'2ndCalendar'!S13),$D$4:$E$45,2,FALSE)),0,VLOOKUP(DATE($T$10+1,$U$10,'2ndCalendar'!S13),$D$4:$E$45,2,FALSE))</f>
        <v>0</v>
      </c>
      <c r="AK5" s="6">
        <f>IF(ISERROR(VLOOKUP(DATE($T$10+1,$U$10,'2ndCalendar'!T13),$D$4:$E$45,2,FALSE)),0,VLOOKUP(DATE($T$10+1,$U$10,'2ndCalendar'!T13),$D$4:$E$45,2,FALSE))</f>
        <v>0</v>
      </c>
      <c r="AL5" s="6">
        <f>SUM(AE5:AK5)</f>
        <v>0</v>
      </c>
    </row>
    <row r="6" spans="1:38" x14ac:dyDescent="0.2">
      <c r="A6" s="27">
        <v>4</v>
      </c>
      <c r="B6" s="30"/>
      <c r="C6" s="30"/>
      <c r="D6" s="42">
        <f t="shared" si="0"/>
        <v>40756</v>
      </c>
      <c r="E6" s="5">
        <v>3</v>
      </c>
      <c r="F6" s="7"/>
      <c r="G6" s="6">
        <f>IF(ISERROR(VLOOKUP(DATE($L$10,$M$10,'1stCalendar'!F14),$D$4:$E$45,2,FALSE)),0,VLOOKUP(DATE($L$10,$M$10,'1stCalendar'!F14),$D$4:$E$45,2,FALSE))</f>
        <v>0</v>
      </c>
      <c r="H6" s="6">
        <f>IF(ISERROR(VLOOKUP(DATE($L$10,$M$10,'1stCalendar'!G14),$D$4:$E$45,2,FALSE)),0,VLOOKUP(DATE($L$10,$M$10,'1stCalendar'!G14),$D$4:$E$45,2,FALSE))</f>
        <v>0</v>
      </c>
      <c r="I6" s="6">
        <f>IF(ISERROR(VLOOKUP(DATE($L$10,$M$10,'1stCalendar'!H14),$D$4:$E$45,2,FALSE)),0,VLOOKUP(DATE($L$10,$M$10,'1stCalendar'!H14),$D$4:$E$45,2,FALSE))</f>
        <v>0</v>
      </c>
      <c r="J6" s="6">
        <f>IF(ISERROR(VLOOKUP(DATE($L$10,$M$10,'1stCalendar'!I14),$D$4:$E$45,2,FALSE)),0,VLOOKUP(DATE($L$10,$M$10,'1stCalendar'!I14),$D$4:$E$45,2,FALSE))</f>
        <v>0</v>
      </c>
      <c r="K6" s="6">
        <f>IF(ISERROR(VLOOKUP(DATE($L$10,$M$10,'1stCalendar'!J14),$D$4:$E$45,2,FALSE)),0,VLOOKUP(DATE($L$10,$M$10,'1stCalendar'!J14),$D$4:$E$45,2,FALSE))</f>
        <v>0</v>
      </c>
      <c r="L6" s="6">
        <f>IF(ISERROR(VLOOKUP(DATE($L$10,$M$10,'1stCalendar'!K14),$D$4:$E$45,2,FALSE)),0,VLOOKUP(DATE($L$10,$M$10,'1stCalendar'!K14),$D$4:$E$45,2,FALSE))</f>
        <v>0</v>
      </c>
      <c r="M6" s="6">
        <f>IF(ISERROR(VLOOKUP(DATE($L$10,$M$10,'1stCalendar'!L14),$D$4:$E$45,2,FALSE)),0,VLOOKUP(DATE($L$10,$M$10,'1stCalendar'!L14),$D$4:$E$45,2,FALSE))</f>
        <v>0</v>
      </c>
      <c r="N6" s="6">
        <f t="shared" ref="N6:N9" si="1">SUM(G6:M6)</f>
        <v>0</v>
      </c>
      <c r="O6" s="6">
        <f>IF(ISERROR(VLOOKUP(DATE($T$10,$U$10,'1stCalendar'!N14),$D$4:$E$45,2,FALSE)),0,VLOOKUP(DATE($T$10,$U$10,'1stCalendar'!N14),$D$4:$E$45,2,FALSE))</f>
        <v>0</v>
      </c>
      <c r="P6" s="6">
        <f>IF(ISERROR(VLOOKUP(DATE($T$10,$U$10,'1stCalendar'!O14),$D$4:$E$45,2,FALSE)),0,VLOOKUP(DATE($T$10,$U$10,'1stCalendar'!O14),$D$4:$E$45,2,FALSE))</f>
        <v>0</v>
      </c>
      <c r="Q6" s="6">
        <f>IF(ISERROR(VLOOKUP(DATE($T$10,$U$10,'1stCalendar'!P14),$D$4:$E$45,2,FALSE)),0,VLOOKUP(DATE($T$10,$U$10,'1stCalendar'!P14),$D$4:$E$45,2,FALSE))</f>
        <v>0</v>
      </c>
      <c r="R6" s="6">
        <f>IF(ISERROR(VLOOKUP(DATE($T$10,$U$10,'1stCalendar'!Q14),$D$4:$E$45,2,FALSE)),0,VLOOKUP(DATE($T$10,$U$10,'1stCalendar'!Q14),$D$4:$E$45,2,FALSE))</f>
        <v>0</v>
      </c>
      <c r="S6" s="6">
        <f>IF(ISERROR(VLOOKUP(DATE($T$10,$U$10,'1stCalendar'!R14),$D$4:$E$45,2,FALSE)),0,VLOOKUP(DATE($T$10,$U$10,'1stCalendar'!R14),$D$4:$E$45,2,FALSE))</f>
        <v>0</v>
      </c>
      <c r="T6" s="6">
        <f>IF(ISERROR(VLOOKUP(DATE($T$10,$U$10,'1stCalendar'!S14),$D$4:$E$45,2,FALSE)),0,VLOOKUP(DATE($T$10,$U$10,'1stCalendar'!S14),$D$4:$E$45,2,FALSE))</f>
        <v>0</v>
      </c>
      <c r="U6" s="6">
        <f>IF(ISERROR(VLOOKUP(DATE($T$10,$U$10,'1stCalendar'!T14),$D$4:$E$45,2,FALSE)),0,VLOOKUP(DATE($T$10,$U$10,'1stCalendar'!T14),$D$4:$E$45,2,FALSE))</f>
        <v>0</v>
      </c>
      <c r="V6" s="6">
        <f t="shared" ref="V6:V9" si="2">SUM(O6:U6)</f>
        <v>0</v>
      </c>
      <c r="W6" s="6">
        <f>IF(ISERROR(VLOOKUP(DATE($L$10+1,$M$10,'2ndCalendar'!F14),$D$4:$E$45,2,FALSE)),0,VLOOKUP(DATE($L$10+1,$M$10,'2ndCalendar'!F14),$D$4:$E$45,2,FALSE))</f>
        <v>0</v>
      </c>
      <c r="X6" s="6">
        <f>IF(ISERROR(VLOOKUP(DATE($L$10+1,$M$10,'2ndCalendar'!G14),$D$4:$E$45,2,FALSE)),0,VLOOKUP(DATE($L$10+1,$M$10,'2ndCalendar'!G14),$D$4:$E$45,2,FALSE))</f>
        <v>26</v>
      </c>
      <c r="Y6" s="6">
        <f>IF(ISERROR(VLOOKUP(DATE($L$10+1,$M$10,'2ndCalendar'!H14),$D$4:$E$45,2,FALSE)),0,VLOOKUP(DATE($L$10+1,$M$10,'2ndCalendar'!H14),$D$4:$E$45,2,FALSE))</f>
        <v>0</v>
      </c>
      <c r="Z6" s="6">
        <f>IF(ISERROR(VLOOKUP(DATE($L$10+1,$M$10,'2ndCalendar'!I14),$D$4:$E$45,2,FALSE)),0,VLOOKUP(DATE($L$10+1,$M$10,'2ndCalendar'!I14),$D$4:$E$45,2,FALSE))</f>
        <v>0</v>
      </c>
      <c r="AA6" s="6">
        <f>IF(ISERROR(VLOOKUP(DATE($L$10+1,$M$10,'2ndCalendar'!J14),$D$4:$E$45,2,FALSE)),0,VLOOKUP(DATE($L$10+1,$M$10,'2ndCalendar'!J14),$D$4:$E$45,2,FALSE))</f>
        <v>0</v>
      </c>
      <c r="AB6" s="6">
        <f>IF(ISERROR(VLOOKUP(DATE($L$10+1,$M$10,'2ndCalendar'!K14),$D$4:$E$45,2,FALSE)),0,VLOOKUP(DATE($L$10+1,$M$10,'2ndCalendar'!K14),$D$4:$E$45,2,FALSE))</f>
        <v>0</v>
      </c>
      <c r="AC6" s="6">
        <f>IF(ISERROR(VLOOKUP(DATE($L$10+1,$M$10,'2ndCalendar'!L14),$D$4:$E$45,2,FALSE)),0,VLOOKUP(DATE($L$10+1,$M$10,'2ndCalendar'!L14),$D$4:$E$45,2,FALSE))</f>
        <v>0</v>
      </c>
      <c r="AD6" s="6">
        <f t="shared" ref="AD6:AD9" si="3">SUM(W6:AC6)</f>
        <v>26</v>
      </c>
      <c r="AE6" s="6">
        <f>IF(ISERROR(VLOOKUP(DATE($T$10+1,$U$10,'2ndCalendar'!N14),$D$4:$E$45,2,FALSE)),0,VLOOKUP(DATE($T$10+1,$U$10,'2ndCalendar'!N14),$D$4:$E$45,2,FALSE))</f>
        <v>0</v>
      </c>
      <c r="AF6" s="6">
        <f>IF(ISERROR(VLOOKUP(DATE($T$10+1,$U$10,'2ndCalendar'!O14),$D$4:$E$45,2,FALSE)),0,VLOOKUP(DATE($T$10+1,$U$10,'2ndCalendar'!O14),$D$4:$E$45,2,FALSE))</f>
        <v>30</v>
      </c>
      <c r="AG6" s="6">
        <f>IF(ISERROR(VLOOKUP(DATE($T$10+1,$U$10,'2ndCalendar'!P14),$D$4:$E$45,2,FALSE)),0,VLOOKUP(DATE($T$10+1,$U$10,'2ndCalendar'!P14),$D$4:$E$45,2,FALSE))</f>
        <v>0</v>
      </c>
      <c r="AH6" s="6">
        <f>IF(ISERROR(VLOOKUP(DATE($T$10+1,$U$10,'2ndCalendar'!Q14),$D$4:$E$45,2,FALSE)),0,VLOOKUP(DATE($T$10+1,$U$10,'2ndCalendar'!Q14),$D$4:$E$45,2,FALSE))</f>
        <v>0</v>
      </c>
      <c r="AI6" s="6">
        <f>IF(ISERROR(VLOOKUP(DATE($T$10+1,$U$10,'2ndCalendar'!R14),$D$4:$E$45,2,FALSE)),0,VLOOKUP(DATE($T$10+1,$U$10,'2ndCalendar'!R14),$D$4:$E$45,2,FALSE))</f>
        <v>0</v>
      </c>
      <c r="AJ6" s="6">
        <f>IF(ISERROR(VLOOKUP(DATE($T$10+1,$U$10,'2ndCalendar'!S14),$D$4:$E$45,2,FALSE)),0,VLOOKUP(DATE($T$10+1,$U$10,'2ndCalendar'!S14),$D$4:$E$45,2,FALSE))</f>
        <v>0</v>
      </c>
      <c r="AK6" s="6">
        <f>IF(ISERROR(VLOOKUP(DATE($T$10+1,$U$10,'2ndCalendar'!T14),$D$4:$E$45,2,FALSE)),0,VLOOKUP(DATE($T$10+1,$U$10,'2ndCalendar'!T14),$D$4:$E$45,2,FALSE))</f>
        <v>0</v>
      </c>
      <c r="AL6" s="6">
        <f t="shared" ref="AL6:AL9" si="4">SUM(AE6:AK6)</f>
        <v>30</v>
      </c>
    </row>
    <row r="7" spans="1:38" x14ac:dyDescent="0.2">
      <c r="A7" s="27">
        <v>5</v>
      </c>
      <c r="B7" s="30"/>
      <c r="C7" s="30"/>
      <c r="D7" s="42">
        <f t="shared" si="0"/>
        <v>40763</v>
      </c>
      <c r="E7" s="5">
        <v>4</v>
      </c>
      <c r="F7" s="7"/>
      <c r="G7" s="6">
        <f>IF(ISERROR(VLOOKUP(DATE($L$10,$M$10,'1stCalendar'!F15),$D$4:$E$45,2,FALSE)),0,VLOOKUP(DATE($L$10,$M$10,'1stCalendar'!F15),$D$4:$E$45,2,FALSE))</f>
        <v>0</v>
      </c>
      <c r="H7" s="6">
        <f>IF(ISERROR(VLOOKUP(DATE($L$10,$M$10,'1stCalendar'!G15),$D$4:$E$45,2,FALSE)),0,VLOOKUP(DATE($L$10,$M$10,'1stCalendar'!G15),$D$4:$E$45,2,FALSE))</f>
        <v>0</v>
      </c>
      <c r="I7" s="6">
        <f>IF(ISERROR(VLOOKUP(DATE($L$10,$M$10,'1stCalendar'!H15),$D$4:$E$45,2,FALSE)),0,VLOOKUP(DATE($L$10,$M$10,'1stCalendar'!H15),$D$4:$E$45,2,FALSE))</f>
        <v>0</v>
      </c>
      <c r="J7" s="6">
        <f>IF(ISERROR(VLOOKUP(DATE($L$10,$M$10,'1stCalendar'!I15),$D$4:$E$45,2,FALSE)),0,VLOOKUP(DATE($L$10,$M$10,'1stCalendar'!I15),$D$4:$E$45,2,FALSE))</f>
        <v>0</v>
      </c>
      <c r="K7" s="6">
        <f>IF(ISERROR(VLOOKUP(DATE($L$10,$M$10,'1stCalendar'!J15),$D$4:$E$45,2,FALSE)),0,VLOOKUP(DATE($L$10,$M$10,'1stCalendar'!J15),$D$4:$E$45,2,FALSE))</f>
        <v>0</v>
      </c>
      <c r="L7" s="6">
        <f>IF(ISERROR(VLOOKUP(DATE($L$10,$M$10,'1stCalendar'!K15),$D$4:$E$45,2,FALSE)),0,VLOOKUP(DATE($L$10,$M$10,'1stCalendar'!K15),$D$4:$E$45,2,FALSE))</f>
        <v>0</v>
      </c>
      <c r="M7" s="6">
        <f>IF(ISERROR(VLOOKUP(DATE($L$10,$M$10,'1stCalendar'!L15),$D$4:$E$45,2,FALSE)),0,VLOOKUP(DATE($L$10,$M$10,'1stCalendar'!L15),$D$4:$E$45,2,FALSE))</f>
        <v>0</v>
      </c>
      <c r="N7" s="6">
        <f t="shared" si="1"/>
        <v>0</v>
      </c>
      <c r="O7" s="6">
        <f>IF(ISERROR(VLOOKUP(DATE($T$10,$U$10,'1stCalendar'!N15),$D$4:$E$45,2,FALSE)),0,VLOOKUP(DATE($T$10,$U$10,'1stCalendar'!N15),$D$4:$E$45,2,FALSE))</f>
        <v>0</v>
      </c>
      <c r="P7" s="6">
        <f>IF(ISERROR(VLOOKUP(DATE($T$10,$U$10,'1stCalendar'!O15),$D$4:$E$45,2,FALSE)),0,VLOOKUP(DATE($T$10,$U$10,'1stCalendar'!O15),$D$4:$E$45,2,FALSE))</f>
        <v>0</v>
      </c>
      <c r="Q7" s="6">
        <f>IF(ISERROR(VLOOKUP(DATE($T$10,$U$10,'1stCalendar'!P15),$D$4:$E$45,2,FALSE)),0,VLOOKUP(DATE($T$10,$U$10,'1stCalendar'!P15),$D$4:$E$45,2,FALSE))</f>
        <v>0</v>
      </c>
      <c r="R7" s="6">
        <f>IF(ISERROR(VLOOKUP(DATE($T$10,$U$10,'1stCalendar'!Q15),$D$4:$E$45,2,FALSE)),0,VLOOKUP(DATE($T$10,$U$10,'1stCalendar'!Q15),$D$4:$E$45,2,FALSE))</f>
        <v>0</v>
      </c>
      <c r="S7" s="6">
        <f>IF(ISERROR(VLOOKUP(DATE($T$10,$U$10,'1stCalendar'!R15),$D$4:$E$45,2,FALSE)),0,VLOOKUP(DATE($T$10,$U$10,'1stCalendar'!R15),$D$4:$E$45,2,FALSE))</f>
        <v>0</v>
      </c>
      <c r="T7" s="6">
        <f>IF(ISERROR(VLOOKUP(DATE($T$10,$U$10,'1stCalendar'!S15),$D$4:$E$45,2,FALSE)),0,VLOOKUP(DATE($T$10,$U$10,'1stCalendar'!S15),$D$4:$E$45,2,FALSE))</f>
        <v>0</v>
      </c>
      <c r="U7" s="6">
        <f>IF(ISERROR(VLOOKUP(DATE($T$10,$U$10,'1stCalendar'!T15),$D$4:$E$45,2,FALSE)),0,VLOOKUP(DATE($T$10,$U$10,'1stCalendar'!T15),$D$4:$E$45,2,FALSE))</f>
        <v>0</v>
      </c>
      <c r="V7" s="6">
        <f t="shared" si="2"/>
        <v>0</v>
      </c>
      <c r="W7" s="6">
        <f>IF(ISERROR(VLOOKUP(DATE($L$10+1,$M$10,'2ndCalendar'!F15),$D$4:$E$45,2,FALSE)),0,VLOOKUP(DATE($L$10+1,$M$10,'2ndCalendar'!F15),$D$4:$E$45,2,FALSE))</f>
        <v>0</v>
      </c>
      <c r="X7" s="6">
        <f>IF(ISERROR(VLOOKUP(DATE($L$10+1,$M$10,'2ndCalendar'!G15),$D$4:$E$45,2,FALSE)),0,VLOOKUP(DATE($L$10+1,$M$10,'2ndCalendar'!G15),$D$4:$E$45,2,FALSE))</f>
        <v>27</v>
      </c>
      <c r="Y7" s="6">
        <f>IF(ISERROR(VLOOKUP(DATE($L$10+1,$M$10,'2ndCalendar'!H15),$D$4:$E$45,2,FALSE)),0,VLOOKUP(DATE($L$10+1,$M$10,'2ndCalendar'!H15),$D$4:$E$45,2,FALSE))</f>
        <v>0</v>
      </c>
      <c r="Z7" s="6">
        <f>IF(ISERROR(VLOOKUP(DATE($L$10+1,$M$10,'2ndCalendar'!I15),$D$4:$E$45,2,FALSE)),0,VLOOKUP(DATE($L$10+1,$M$10,'2ndCalendar'!I15),$D$4:$E$45,2,FALSE))</f>
        <v>0</v>
      </c>
      <c r="AA7" s="6">
        <f>IF(ISERROR(VLOOKUP(DATE($L$10+1,$M$10,'2ndCalendar'!J15),$D$4:$E$45,2,FALSE)),0,VLOOKUP(DATE($L$10+1,$M$10,'2ndCalendar'!J15),$D$4:$E$45,2,FALSE))</f>
        <v>0</v>
      </c>
      <c r="AB7" s="6">
        <f>IF(ISERROR(VLOOKUP(DATE($L$10+1,$M$10,'2ndCalendar'!K15),$D$4:$E$45,2,FALSE)),0,VLOOKUP(DATE($L$10+1,$M$10,'2ndCalendar'!K15),$D$4:$E$45,2,FALSE))</f>
        <v>0</v>
      </c>
      <c r="AC7" s="6">
        <f>IF(ISERROR(VLOOKUP(DATE($L$10+1,$M$10,'2ndCalendar'!L15),$D$4:$E$45,2,FALSE)),0,VLOOKUP(DATE($L$10+1,$M$10,'2ndCalendar'!L15),$D$4:$E$45,2,FALSE))</f>
        <v>0</v>
      </c>
      <c r="AD7" s="6">
        <f t="shared" si="3"/>
        <v>27</v>
      </c>
      <c r="AE7" s="6">
        <f>IF(ISERROR(VLOOKUP(DATE($T$10+1,$U$10,'2ndCalendar'!N15),$D$4:$E$45,2,FALSE)),0,VLOOKUP(DATE($T$10+1,$U$10,'2ndCalendar'!N15),$D$4:$E$45,2,FALSE))</f>
        <v>0</v>
      </c>
      <c r="AF7" s="6">
        <f>IF(ISERROR(VLOOKUP(DATE($T$10+1,$U$10,'2ndCalendar'!O15),$D$4:$E$45,2,FALSE)),0,VLOOKUP(DATE($T$10+1,$U$10,'2ndCalendar'!O15),$D$4:$E$45,2,FALSE))</f>
        <v>31</v>
      </c>
      <c r="AG7" s="6">
        <f>IF(ISERROR(VLOOKUP(DATE($T$10+1,$U$10,'2ndCalendar'!P15),$D$4:$E$45,2,FALSE)),0,VLOOKUP(DATE($T$10+1,$U$10,'2ndCalendar'!P15),$D$4:$E$45,2,FALSE))</f>
        <v>0</v>
      </c>
      <c r="AH7" s="6">
        <f>IF(ISERROR(VLOOKUP(DATE($T$10+1,$U$10,'2ndCalendar'!Q15),$D$4:$E$45,2,FALSE)),0,VLOOKUP(DATE($T$10+1,$U$10,'2ndCalendar'!Q15),$D$4:$E$45,2,FALSE))</f>
        <v>0</v>
      </c>
      <c r="AI7" s="6">
        <f>IF(ISERROR(VLOOKUP(DATE($T$10+1,$U$10,'2ndCalendar'!R15),$D$4:$E$45,2,FALSE)),0,VLOOKUP(DATE($T$10+1,$U$10,'2ndCalendar'!R15),$D$4:$E$45,2,FALSE))</f>
        <v>0</v>
      </c>
      <c r="AJ7" s="6">
        <f>IF(ISERROR(VLOOKUP(DATE($T$10+1,$U$10,'2ndCalendar'!S15),$D$4:$E$45,2,FALSE)),0,VLOOKUP(DATE($T$10+1,$U$10,'2ndCalendar'!S15),$D$4:$E$45,2,FALSE))</f>
        <v>0</v>
      </c>
      <c r="AK7" s="6">
        <f>IF(ISERROR(VLOOKUP(DATE($T$10+1,$U$10,'2ndCalendar'!T15),$D$4:$E$45,2,FALSE)),0,VLOOKUP(DATE($T$10+1,$U$10,'2ndCalendar'!T15),$D$4:$E$45,2,FALSE))</f>
        <v>0</v>
      </c>
      <c r="AL7" s="6">
        <f t="shared" si="4"/>
        <v>31</v>
      </c>
    </row>
    <row r="8" spans="1:38" x14ac:dyDescent="0.2">
      <c r="A8" s="27">
        <v>6</v>
      </c>
      <c r="B8" s="30"/>
      <c r="C8" s="30"/>
      <c r="D8" s="42">
        <f t="shared" si="0"/>
        <v>40770</v>
      </c>
      <c r="E8" s="5">
        <v>5</v>
      </c>
      <c r="G8" s="6">
        <f>IF(ISERROR(VLOOKUP(DATE($L$10,$M$10,'1stCalendar'!F16),$D$4:$E$45,2,FALSE)),0,VLOOKUP(DATE($L$10,$M$10,'1stCalendar'!F16),$D$4:$E$45,2,FALSE))</f>
        <v>0</v>
      </c>
      <c r="H8" s="6">
        <f>IF(ISERROR(VLOOKUP(DATE($L$10,$M$10,'1stCalendar'!G16),$D$4:$E$45,2,FALSE)),0,VLOOKUP(DATE($L$10,$M$10,'1stCalendar'!G16),$D$4:$E$45,2,FALSE))</f>
        <v>0</v>
      </c>
      <c r="I8" s="6">
        <f>IF(ISERROR(VLOOKUP(DATE($L$10,$M$10,'1stCalendar'!H16),$D$4:$E$45,2,FALSE)),0,VLOOKUP(DATE($L$10,$M$10,'1stCalendar'!H16),$D$4:$E$45,2,FALSE))</f>
        <v>0</v>
      </c>
      <c r="J8" s="6">
        <f>IF(ISERROR(VLOOKUP(DATE($L$10,$M$10,'1stCalendar'!I16),$D$4:$E$45,2,FALSE)),0,VLOOKUP(DATE($L$10,$M$10,'1stCalendar'!I16),$D$4:$E$45,2,FALSE))</f>
        <v>0</v>
      </c>
      <c r="K8" s="6">
        <f>IF(ISERROR(VLOOKUP(DATE($L$10,$M$10,'1stCalendar'!J16),$D$4:$E$45,2,FALSE)),0,VLOOKUP(DATE($L$10,$M$10,'1stCalendar'!J16),$D$4:$E$45,2,FALSE))</f>
        <v>0</v>
      </c>
      <c r="L8" s="6">
        <f>IF(ISERROR(VLOOKUP(DATE($L$10,$M$10,'1stCalendar'!K16),$D$4:$E$45,2,FALSE)),0,VLOOKUP(DATE($L$10,$M$10,'1stCalendar'!K16),$D$4:$E$45,2,FALSE))</f>
        <v>0</v>
      </c>
      <c r="M8" s="6">
        <f>IF(ISERROR(VLOOKUP(DATE($L$10,$M$10,'1stCalendar'!L16),$D$4:$E$45,2,FALSE)),0,VLOOKUP(DATE($L$10,$M$10,'1stCalendar'!L16),$D$4:$E$45,2,FALSE))</f>
        <v>0</v>
      </c>
      <c r="N8" s="6">
        <f t="shared" si="1"/>
        <v>0</v>
      </c>
      <c r="O8" s="6">
        <f>IF(ISERROR(VLOOKUP(DATE($T$10,$U$10,'1stCalendar'!N16),$D$4:$E$45,2,FALSE)),0,VLOOKUP(DATE($T$10,$U$10,'1stCalendar'!N16),$D$4:$E$45,2,FALSE))</f>
        <v>0</v>
      </c>
      <c r="P8" s="6">
        <f>IF(ISERROR(VLOOKUP(DATE($T$10,$U$10,'1stCalendar'!O16),$D$4:$E$45,2,FALSE)),0,VLOOKUP(DATE($T$10,$U$10,'1stCalendar'!O16),$D$4:$E$45,2,FALSE))</f>
        <v>0</v>
      </c>
      <c r="Q8" s="6">
        <f>IF(ISERROR(VLOOKUP(DATE($T$10,$U$10,'1stCalendar'!P16),$D$4:$E$45,2,FALSE)),0,VLOOKUP(DATE($T$10,$U$10,'1stCalendar'!P16),$D$4:$E$45,2,FALSE))</f>
        <v>0</v>
      </c>
      <c r="R8" s="6">
        <f>IF(ISERROR(VLOOKUP(DATE($T$10,$U$10,'1stCalendar'!Q16),$D$4:$E$45,2,FALSE)),0,VLOOKUP(DATE($T$10,$U$10,'1stCalendar'!Q16),$D$4:$E$45,2,FALSE))</f>
        <v>0</v>
      </c>
      <c r="S8" s="6">
        <f>IF(ISERROR(VLOOKUP(DATE($T$10,$U$10,'1stCalendar'!R16),$D$4:$E$45,2,FALSE)),0,VLOOKUP(DATE($T$10,$U$10,'1stCalendar'!R16),$D$4:$E$45,2,FALSE))</f>
        <v>0</v>
      </c>
      <c r="T8" s="6">
        <f>IF(ISERROR(VLOOKUP(DATE($T$10,$U$10,'1stCalendar'!S16),$D$4:$E$45,2,FALSE)),0,VLOOKUP(DATE($T$10,$U$10,'1stCalendar'!S16),$D$4:$E$45,2,FALSE))</f>
        <v>0</v>
      </c>
      <c r="U8" s="6">
        <f>IF(ISERROR(VLOOKUP(DATE($T$10,$U$10,'1stCalendar'!T16),$D$4:$E$45,2,FALSE)),0,VLOOKUP(DATE($T$10,$U$10,'1stCalendar'!T16),$D$4:$E$45,2,FALSE))</f>
        <v>0</v>
      </c>
      <c r="V8" s="6">
        <f t="shared" si="2"/>
        <v>0</v>
      </c>
      <c r="W8" s="6">
        <f>IF(ISERROR(VLOOKUP(DATE($L$10+1,$M$10,'2ndCalendar'!F16),$D$4:$E$45,2,FALSE)),0,VLOOKUP(DATE($L$10+1,$M$10,'2ndCalendar'!F16),$D$4:$E$45,2,FALSE))</f>
        <v>0</v>
      </c>
      <c r="X8" s="6">
        <f>IF(ISERROR(VLOOKUP(DATE($L$10+1,$M$10,'2ndCalendar'!G16),$D$4:$E$45,2,FALSE)),0,VLOOKUP(DATE($L$10+1,$M$10,'2ndCalendar'!G16),$D$4:$E$45,2,FALSE))</f>
        <v>28</v>
      </c>
      <c r="Y8" s="6">
        <f>IF(ISERROR(VLOOKUP(DATE($L$10+1,$M$10,'2ndCalendar'!H16),$D$4:$E$45,2,FALSE)),0,VLOOKUP(DATE($L$10+1,$M$10,'2ndCalendar'!H16),$D$4:$E$45,2,FALSE))</f>
        <v>0</v>
      </c>
      <c r="Z8" s="6">
        <f>IF(ISERROR(VLOOKUP(DATE($L$10+1,$M$10,'2ndCalendar'!I16),$D$4:$E$45,2,FALSE)),0,VLOOKUP(DATE($L$10+1,$M$10,'2ndCalendar'!I16),$D$4:$E$45,2,FALSE))</f>
        <v>0</v>
      </c>
      <c r="AA8" s="6">
        <f>IF(ISERROR(VLOOKUP(DATE($L$10+1,$M$10,'2ndCalendar'!J16),$D$4:$E$45,2,FALSE)),0,VLOOKUP(DATE($L$10+1,$M$10,'2ndCalendar'!J16),$D$4:$E$45,2,FALSE))</f>
        <v>0</v>
      </c>
      <c r="AB8" s="6">
        <f>IF(ISERROR(VLOOKUP(DATE($L$10+1,$M$10,'2ndCalendar'!K16),$D$4:$E$45,2,FALSE)),0,VLOOKUP(DATE($L$10+1,$M$10,'2ndCalendar'!K16),$D$4:$E$45,2,FALSE))</f>
        <v>0</v>
      </c>
      <c r="AC8" s="6">
        <f>IF(ISERROR(VLOOKUP(DATE($L$10+1,$M$10,'2ndCalendar'!L16),$D$4:$E$45,2,FALSE)),0,VLOOKUP(DATE($L$10+1,$M$10,'2ndCalendar'!L16),$D$4:$E$45,2,FALSE))</f>
        <v>0</v>
      </c>
      <c r="AD8" s="6">
        <f t="shared" si="3"/>
        <v>28</v>
      </c>
      <c r="AE8" s="6">
        <f>IF(ISERROR(VLOOKUP(DATE($T$10+1,$U$10,'2ndCalendar'!N16),$D$4:$E$45,2,FALSE)),0,VLOOKUP(DATE($T$10+1,$U$10,'2ndCalendar'!N16),$D$4:$E$45,2,FALSE))</f>
        <v>0</v>
      </c>
      <c r="AF8" s="6">
        <f>IF(ISERROR(VLOOKUP(DATE($T$10+1,$U$10,'2ndCalendar'!O16),$D$4:$E$45,2,FALSE)),0,VLOOKUP(DATE($T$10+1,$U$10,'2ndCalendar'!O16),$D$4:$E$45,2,FALSE))</f>
        <v>32</v>
      </c>
      <c r="AG8" s="6">
        <f>IF(ISERROR(VLOOKUP(DATE($T$10+1,$U$10,'2ndCalendar'!P16),$D$4:$E$45,2,FALSE)),0,VLOOKUP(DATE($T$10+1,$U$10,'2ndCalendar'!P16),$D$4:$E$45,2,FALSE))</f>
        <v>0</v>
      </c>
      <c r="AH8" s="6">
        <f>IF(ISERROR(VLOOKUP(DATE($T$10+1,$U$10,'2ndCalendar'!Q16),$D$4:$E$45,2,FALSE)),0,VLOOKUP(DATE($T$10+1,$U$10,'2ndCalendar'!Q16),$D$4:$E$45,2,FALSE))</f>
        <v>0</v>
      </c>
      <c r="AI8" s="6">
        <f>IF(ISERROR(VLOOKUP(DATE($T$10+1,$U$10,'2ndCalendar'!R16),$D$4:$E$45,2,FALSE)),0,VLOOKUP(DATE($T$10+1,$U$10,'2ndCalendar'!R16),$D$4:$E$45,2,FALSE))</f>
        <v>0</v>
      </c>
      <c r="AJ8" s="6">
        <f>IF(ISERROR(VLOOKUP(DATE($T$10+1,$U$10,'2ndCalendar'!S16),$D$4:$E$45,2,FALSE)),0,VLOOKUP(DATE($T$10+1,$U$10,'2ndCalendar'!S16),$D$4:$E$45,2,FALSE))</f>
        <v>0</v>
      </c>
      <c r="AK8" s="6">
        <f>IF(ISERROR(VLOOKUP(DATE($T$10+1,$U$10,'2ndCalendar'!T16),$D$4:$E$45,2,FALSE)),0,VLOOKUP(DATE($T$10+1,$U$10,'2ndCalendar'!T16),$D$4:$E$45,2,FALSE))</f>
        <v>0</v>
      </c>
      <c r="AL8" s="6">
        <f t="shared" si="4"/>
        <v>32</v>
      </c>
    </row>
    <row r="9" spans="1:38" x14ac:dyDescent="0.2">
      <c r="A9" s="27">
        <v>7</v>
      </c>
      <c r="B9" s="30"/>
      <c r="C9" s="30"/>
      <c r="D9" s="42">
        <f t="shared" si="0"/>
        <v>40777</v>
      </c>
      <c r="E9" s="5">
        <v>6</v>
      </c>
      <c r="G9" s="6">
        <f>IF(ISERROR(VLOOKUP(DATE($L$10,$M$10,'1stCalendar'!F17),$D$4:$E$45,2,FALSE)),0,VLOOKUP(DATE($L$10,$M$10,'1stCalendar'!F17),$D$4:$E$45,2,FALSE))</f>
        <v>0</v>
      </c>
      <c r="H9" s="6">
        <f>IF(ISERROR(VLOOKUP(DATE($L$10,$M$10,'1stCalendar'!G17),$D$4:$E$45,2,FALSE)),0,VLOOKUP(DATE($L$10,$M$10,'1stCalendar'!G17),$D$4:$E$45,2,FALSE))</f>
        <v>0</v>
      </c>
      <c r="I9" s="6">
        <f>IF(ISERROR(VLOOKUP(DATE($L$10,$M$10,'1stCalendar'!H17),$D$4:$E$45,2,FALSE)),0,VLOOKUP(DATE($L$10,$M$10,'1stCalendar'!H17),$D$4:$E$45,2,FALSE))</f>
        <v>0</v>
      </c>
      <c r="J9" s="6">
        <f>IF(ISERROR(VLOOKUP(DATE($L$10,$M$10,'1stCalendar'!I17),$D$4:$E$45,2,FALSE)),0,VLOOKUP(DATE($L$10,$M$10,'1stCalendar'!I17),$D$4:$E$45,2,FALSE))</f>
        <v>0</v>
      </c>
      <c r="K9" s="6">
        <f>IF(ISERROR(VLOOKUP(DATE($L$10,$M$10,'1stCalendar'!J17),$D$4:$E$45,2,FALSE)),0,VLOOKUP(DATE($L$10,$M$10,'1stCalendar'!J17),$D$4:$E$45,2,FALSE))</f>
        <v>0</v>
      </c>
      <c r="L9" s="6">
        <f>IF(ISERROR(VLOOKUP(DATE($L$10,$M$10,'1stCalendar'!K17),$D$4:$E$45,2,FALSE)),0,VLOOKUP(DATE($L$10,$M$10,'1stCalendar'!K17),$D$4:$E$45,2,FALSE))</f>
        <v>0</v>
      </c>
      <c r="M9" s="6">
        <f>IF(ISERROR(VLOOKUP(DATE($L$10,$M$10,'1stCalendar'!L17),$D$4:$E$45,2,FALSE)),0,VLOOKUP(DATE($L$10,$M$10,'1stCalendar'!L17),$D$4:$E$45,2,FALSE))</f>
        <v>0</v>
      </c>
      <c r="N9" s="6">
        <f t="shared" si="1"/>
        <v>0</v>
      </c>
      <c r="O9" s="6">
        <f>IF(ISERROR(VLOOKUP(DATE($T$10,$U$10,'1stCalendar'!N17),$D$4:$E$45,2,FALSE)),0,VLOOKUP(DATE($T$10,$U$10,'1stCalendar'!N17),$D$4:$E$45,2,FALSE))</f>
        <v>0</v>
      </c>
      <c r="P9" s="6">
        <f>IF(ISERROR(VLOOKUP(DATE($T$10,$U$10,'1stCalendar'!O17),$D$4:$E$45,2,FALSE)),0,VLOOKUP(DATE($T$10,$U$10,'1stCalendar'!O17),$D$4:$E$45,2,FALSE))</f>
        <v>0</v>
      </c>
      <c r="Q9" s="6">
        <f>IF(ISERROR(VLOOKUP(DATE($T$10,$U$10,'1stCalendar'!P17),$D$4:$E$45,2,FALSE)),0,VLOOKUP(DATE($T$10,$U$10,'1stCalendar'!P17),$D$4:$E$45,2,FALSE))</f>
        <v>0</v>
      </c>
      <c r="R9" s="6">
        <f>IF(ISERROR(VLOOKUP(DATE($T$10,$U$10,'1stCalendar'!Q17),$D$4:$E$45,2,FALSE)),0,VLOOKUP(DATE($T$10,$U$10,'1stCalendar'!Q17),$D$4:$E$45,2,FALSE))</f>
        <v>0</v>
      </c>
      <c r="S9" s="6">
        <f>IF(ISERROR(VLOOKUP(DATE($T$10,$U$10,'1stCalendar'!R17),$D$4:$E$45,2,FALSE)),0,VLOOKUP(DATE($T$10,$U$10,'1stCalendar'!R17),$D$4:$E$45,2,FALSE))</f>
        <v>0</v>
      </c>
      <c r="T9" s="6">
        <f>IF(ISERROR(VLOOKUP(DATE($T$10,$U$10,'1stCalendar'!S17),$D$4:$E$45,2,FALSE)),0,VLOOKUP(DATE($T$10,$U$10,'1stCalendar'!S17),$D$4:$E$45,2,FALSE))</f>
        <v>0</v>
      </c>
      <c r="U9" s="6">
        <f>IF(ISERROR(VLOOKUP(DATE($T$10,$U$10,'1stCalendar'!T17),$D$4:$E$45,2,FALSE)),0,VLOOKUP(DATE($T$10,$U$10,'1stCalendar'!T17),$D$4:$E$45,2,FALSE))</f>
        <v>0</v>
      </c>
      <c r="V9" s="6">
        <f t="shared" si="2"/>
        <v>0</v>
      </c>
      <c r="W9" s="6">
        <f>IF(ISERROR(VLOOKUP(DATE($L$10+1,$M$10,'2ndCalendar'!F17),$D$4:$E$45,2,FALSE)),0,VLOOKUP(DATE($L$10+1,$M$10,'2ndCalendar'!F17),$D$4:$E$45,2,FALSE))</f>
        <v>0</v>
      </c>
      <c r="X9" s="6">
        <f>IF(ISERROR(VLOOKUP(DATE($L$10+1,$M$10,'2ndCalendar'!G17),$D$4:$E$45,2,FALSE)),0,VLOOKUP(DATE($L$10+1,$M$10,'2ndCalendar'!G17),$D$4:$E$45,2,FALSE))</f>
        <v>29</v>
      </c>
      <c r="Y9" s="6">
        <f>IF(ISERROR(VLOOKUP(DATE($L$10+1,$M$10,'2ndCalendar'!H17),$D$4:$E$45,2,FALSE)),0,VLOOKUP(DATE($L$10+1,$M$10,'2ndCalendar'!H17),$D$4:$E$45,2,FALSE))</f>
        <v>0</v>
      </c>
      <c r="Z9" s="6">
        <f>IF(ISERROR(VLOOKUP(DATE($L$10+1,$M$10,'2ndCalendar'!I17),$D$4:$E$45,2,FALSE)),0,VLOOKUP(DATE($L$10+1,$M$10,'2ndCalendar'!I17),$D$4:$E$45,2,FALSE))</f>
        <v>0</v>
      </c>
      <c r="AA9" s="6">
        <f>IF(ISERROR(VLOOKUP(DATE($L$10+1,$M$10,'2ndCalendar'!J17),$D$4:$E$45,2,FALSE)),0,VLOOKUP(DATE($L$10+1,$M$10,'2ndCalendar'!J17),$D$4:$E$45,2,FALSE))</f>
        <v>0</v>
      </c>
      <c r="AB9" s="6">
        <f>IF(ISERROR(VLOOKUP(DATE($L$10+1,$M$10,'2ndCalendar'!K17),$D$4:$E$45,2,FALSE)),0,VLOOKUP(DATE($L$10+1,$M$10,'2ndCalendar'!K17),$D$4:$E$45,2,FALSE))</f>
        <v>0</v>
      </c>
      <c r="AC9" s="6">
        <f>IF(ISERROR(VLOOKUP(DATE($L$10+1,$M$10,'2ndCalendar'!L17),$D$4:$E$45,2,FALSE)),0,VLOOKUP(DATE($L$10+1,$M$10,'2ndCalendar'!L17),$D$4:$E$45,2,FALSE))</f>
        <v>0</v>
      </c>
      <c r="AD9" s="6">
        <f t="shared" si="3"/>
        <v>29</v>
      </c>
      <c r="AE9" s="6">
        <f>IF(ISERROR(VLOOKUP(DATE($T$10+1,$U$10,'2ndCalendar'!N17),$D$4:$E$45,2,FALSE)),0,VLOOKUP(DATE($T$10+1,$U$10,'2ndCalendar'!N17),$D$4:$E$45,2,FALSE))</f>
        <v>0</v>
      </c>
      <c r="AF9" s="6">
        <f>IF(ISERROR(VLOOKUP(DATE($T$10+1,$U$10,'2ndCalendar'!O17),$D$4:$E$45,2,FALSE)),0,VLOOKUP(DATE($T$10+1,$U$10,'2ndCalendar'!O17),$D$4:$E$45,2,FALSE))</f>
        <v>33</v>
      </c>
      <c r="AG9" s="6">
        <f>IF(ISERROR(VLOOKUP(DATE($T$10+1,$U$10,'2ndCalendar'!P17),$D$4:$E$45,2,FALSE)),0,VLOOKUP(DATE($T$10+1,$U$10,'2ndCalendar'!P17),$D$4:$E$45,2,FALSE))</f>
        <v>0</v>
      </c>
      <c r="AH9" s="6">
        <f>IF(ISERROR(VLOOKUP(DATE($T$10+1,$U$10,'2ndCalendar'!Q17),$D$4:$E$45,2,FALSE)),0,VLOOKUP(DATE($T$10+1,$U$10,'2ndCalendar'!Q17),$D$4:$E$45,2,FALSE))</f>
        <v>0</v>
      </c>
      <c r="AI9" s="6">
        <f>IF(ISERROR(VLOOKUP(DATE($T$10+1,$U$10,'2ndCalendar'!R17),$D$4:$E$45,2,FALSE)),0,VLOOKUP(DATE($T$10+1,$U$10,'2ndCalendar'!R17),$D$4:$E$45,2,FALSE))</f>
        <v>0</v>
      </c>
      <c r="AJ9" s="6">
        <f>IF(ISERROR(VLOOKUP(DATE($T$10+1,$U$10,'2ndCalendar'!S17),$D$4:$E$45,2,FALSE)),0,VLOOKUP(DATE($T$10+1,$U$10,'2ndCalendar'!S17),$D$4:$E$45,2,FALSE))</f>
        <v>0</v>
      </c>
      <c r="AK9" s="6">
        <f>IF(ISERROR(VLOOKUP(DATE($T$10+1,$U$10,'2ndCalendar'!T17),$D$4:$E$45,2,FALSE)),0,VLOOKUP(DATE($T$10+1,$U$10,'2ndCalendar'!T17),$D$4:$E$45,2,FALSE))</f>
        <v>0</v>
      </c>
      <c r="AL9" s="6">
        <f t="shared" si="4"/>
        <v>33</v>
      </c>
    </row>
    <row r="10" spans="1:38" x14ac:dyDescent="0.2">
      <c r="A10" s="27">
        <v>8</v>
      </c>
      <c r="B10" s="30"/>
      <c r="C10" s="30"/>
      <c r="D10" s="42">
        <f t="shared" si="0"/>
        <v>40784</v>
      </c>
      <c r="E10" s="5">
        <v>7</v>
      </c>
      <c r="G10" s="6">
        <f>IF(ISERROR(VLOOKUP(DATE($L$10,$M$10,'1stCalendar'!F18),$D$4:$E$45,2,FALSE)),0,VLOOKUP(DATE($L$10,$M$10,'1stCalendar'!F18),$D$4:$E$45,2,FALSE))</f>
        <v>0</v>
      </c>
      <c r="H10" s="6">
        <f>IF(ISERROR(VLOOKUP(DATE($L$10,$M$10,'1stCalendar'!G18),$D$4:$E$45,2,FALSE)),0,VLOOKUP(DATE($L$10,$M$10,'1stCalendar'!G18),$D$4:$E$45,2,FALSE))</f>
        <v>0</v>
      </c>
      <c r="I10" s="6"/>
      <c r="J10" s="6"/>
      <c r="K10" s="6"/>
      <c r="L10" s="6">
        <f>'1stCalendar'!K18</f>
        <v>2011</v>
      </c>
      <c r="M10" s="6">
        <f>'1stCalendar'!L18</f>
        <v>1</v>
      </c>
      <c r="N10" s="6">
        <f>SUM(G10:H10)</f>
        <v>0</v>
      </c>
      <c r="O10" s="6">
        <f>IF(ISERROR(VLOOKUP(DATE($T$10,$U$10,'1stCalendar'!N18),$D$4:$E$45,2,FALSE)),0,VLOOKUP(DATE($T$10,$U$10,'1stCalendar'!N18),$D$4:$E$45,2,FALSE))</f>
        <v>0</v>
      </c>
      <c r="P10" s="6">
        <f>IF(ISERROR(VLOOKUP(DATE($T$10,$U$10,'1stCalendar'!O18),$D$4:$E$45,2,FALSE)),0,VLOOKUP(DATE($T$10,$U$10,'1stCalendar'!O18),$D$4:$E$45,2,FALSE))</f>
        <v>0</v>
      </c>
      <c r="Q10" s="6"/>
      <c r="R10" s="6"/>
      <c r="S10" s="6"/>
      <c r="T10" s="6">
        <f>'1stCalendar'!S18</f>
        <v>2011</v>
      </c>
      <c r="U10" s="6">
        <f>'1stCalendar'!T18</f>
        <v>2</v>
      </c>
      <c r="V10" s="6">
        <f>SUM(O10:P10)</f>
        <v>0</v>
      </c>
      <c r="W10" s="6">
        <f>IF(ISERROR(VLOOKUP(DATE($L$10+1,$M$10,'2ndCalendar'!F18),$D$4:$E$45,2,FALSE)),0,VLOOKUP(DATE($L$10+1,$M$10,'2ndCalendar'!F18),$D$4:$E$45,2,FALSE))</f>
        <v>0</v>
      </c>
      <c r="X10" s="6">
        <f>IF(ISERROR(VLOOKUP(DATE($L$10+1,$M$10,'2ndCalendar'!G18),$D$4:$E$45,2,FALSE)),0,VLOOKUP(DATE($L$10+1,$M$10,'2ndCalendar'!G18),$D$4:$E$45,2,FALSE))</f>
        <v>0</v>
      </c>
      <c r="AB10" s="1">
        <f>'2ndCalendar'!K18</f>
        <v>2012</v>
      </c>
      <c r="AC10" s="1">
        <f>'2ndCalendar'!L18</f>
        <v>1</v>
      </c>
      <c r="AD10" s="6">
        <f>SUM(W10:X10)</f>
        <v>0</v>
      </c>
      <c r="AE10" s="6">
        <f>IF(ISERROR(VLOOKUP(DATE($T$10+1,$U$10,'2ndCalendar'!N18),$D$4:$E$45,2,FALSE)),0,VLOOKUP(DATE($T$10+1,$U$10,'2ndCalendar'!N18),$D$4:$E$45,2,FALSE))</f>
        <v>0</v>
      </c>
      <c r="AF10" s="6">
        <f>IF(ISERROR(VLOOKUP(DATE($T$10+1,$U$10,'2ndCalendar'!O18),$D$4:$E$45,2,FALSE)),0,VLOOKUP(DATE($T$10+1,$U$10,'2ndCalendar'!O18),$D$4:$E$45,2,FALSE))</f>
        <v>0</v>
      </c>
      <c r="AJ10" s="1">
        <f>'2ndCalendar'!S18</f>
        <v>2012</v>
      </c>
      <c r="AK10" s="1">
        <f>'2ndCalendar'!T18</f>
        <v>2</v>
      </c>
      <c r="AL10" s="6">
        <f>SUM(AE10:AF10)</f>
        <v>0</v>
      </c>
    </row>
    <row r="11" spans="1:38" x14ac:dyDescent="0.2">
      <c r="A11" s="27">
        <v>9</v>
      </c>
      <c r="B11" s="30"/>
      <c r="C11" s="30"/>
      <c r="D11" s="42">
        <f t="shared" si="0"/>
        <v>40791</v>
      </c>
      <c r="E11" s="5">
        <v>8</v>
      </c>
      <c r="F11" s="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AD11" s="6"/>
      <c r="AL11" s="6"/>
    </row>
    <row r="12" spans="1:38" x14ac:dyDescent="0.2">
      <c r="A12" s="27">
        <v>10</v>
      </c>
      <c r="B12" s="30"/>
      <c r="C12" s="30"/>
      <c r="D12" s="42">
        <f t="shared" si="0"/>
        <v>40798</v>
      </c>
      <c r="E12" s="5">
        <v>9</v>
      </c>
      <c r="F12" s="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AD12" s="6"/>
      <c r="AL12" s="6"/>
    </row>
    <row r="13" spans="1:38" x14ac:dyDescent="0.2">
      <c r="A13" s="27">
        <v>11</v>
      </c>
      <c r="B13" s="30"/>
      <c r="C13" s="30"/>
      <c r="D13" s="42">
        <f t="shared" si="0"/>
        <v>40805</v>
      </c>
      <c r="E13" s="5">
        <v>10</v>
      </c>
      <c r="F13" s="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AD13" s="6"/>
      <c r="AL13" s="6"/>
    </row>
    <row r="14" spans="1:38" x14ac:dyDescent="0.2">
      <c r="A14" s="27">
        <v>12</v>
      </c>
      <c r="B14" s="30"/>
      <c r="C14" s="30"/>
      <c r="D14" s="42">
        <f t="shared" si="0"/>
        <v>40812</v>
      </c>
      <c r="E14" s="5">
        <v>11</v>
      </c>
      <c r="F14" s="3"/>
      <c r="G14" s="6">
        <f>IF(ISERROR(VLOOKUP(DATE($L$19,$M$19,'1stCalendar'!F22),$D$4:$E$45,2,FALSE)),0,VLOOKUP(DATE($L$19,$M$19,'1stCalendar'!F22),$D$4:$E$45,2,FALSE))</f>
        <v>0</v>
      </c>
      <c r="H14" s="6">
        <f>IF(ISERROR(VLOOKUP(DATE($L$19,$M$19,'1stCalendar'!G22),$D$4:$E$45,2,FALSE)),0,VLOOKUP(DATE($L$19,$M$19,'1stCalendar'!G22),$D$4:$E$45,2,FALSE))</f>
        <v>0</v>
      </c>
      <c r="I14" s="6">
        <f>IF(ISERROR(VLOOKUP(DATE($L$19,$M$19,'1stCalendar'!H22),$D$4:$E$45,2,FALSE)),0,VLOOKUP(DATE($L$19,$M$19,'1stCalendar'!H22),$D$4:$E$45,2,FALSE))</f>
        <v>0</v>
      </c>
      <c r="J14" s="6">
        <f>IF(ISERROR(VLOOKUP(DATE($L$19,$M$19,'1stCalendar'!I22),$D$4:$E$45,2,FALSE)),0,VLOOKUP(DATE($L$19,$M$19,'1stCalendar'!I22),$D$4:$E$45,2,FALSE))</f>
        <v>0</v>
      </c>
      <c r="K14" s="6">
        <f>IF(ISERROR(VLOOKUP(DATE($L$19,$M$19,'1stCalendar'!J22),$D$4:$E$45,2,FALSE)),0,VLOOKUP(DATE($L$19,$M$19,'1stCalendar'!J22),$D$4:$E$45,2,FALSE))</f>
        <v>0</v>
      </c>
      <c r="L14" s="6">
        <f>IF(ISERROR(VLOOKUP(DATE($L$19,$M$19,'1stCalendar'!K22),$D$4:$E$45,2,FALSE)),0,VLOOKUP(DATE($L$19,$M$19,'1stCalendar'!K22),$D$4:$E$45,2,FALSE))</f>
        <v>0</v>
      </c>
      <c r="M14" s="6">
        <f>IF(ISERROR(VLOOKUP(DATE($L$19,$M$19,'1stCalendar'!L22),$D$4:$E$45,2,FALSE)),0,VLOOKUP(DATE($L$19,$M$19,'1stCalendar'!L22),$D$4:$E$45,2,FALSE))</f>
        <v>0</v>
      </c>
      <c r="N14" s="6">
        <f>SUM(G14:M14)</f>
        <v>0</v>
      </c>
      <c r="O14" s="6">
        <f>IF(ISERROR(VLOOKUP(DATE($T$19,$U$19,'1stCalendar'!N22),$D$4:$E$45,2,FALSE)),0,VLOOKUP(DATE($T$19,$U$19,'1stCalendar'!N22),$D$4:$E$45,2,FALSE))</f>
        <v>0</v>
      </c>
      <c r="P14" s="6">
        <f>IF(ISERROR(VLOOKUP(DATE($T$19,$U$19,'1stCalendar'!O22),$D$4:$E$45,2,FALSE)),0,VLOOKUP(DATE($T$19,$U$19,'1stCalendar'!O22),$D$4:$E$45,2,FALSE))</f>
        <v>0</v>
      </c>
      <c r="Q14" s="6">
        <f>IF(ISERROR(VLOOKUP(DATE($T$19,$U$19,'1stCalendar'!P22),$D$4:$E$45,2,FALSE)),0,VLOOKUP(DATE($T$19,$U$19,'1stCalendar'!P22),$D$4:$E$45,2,FALSE))</f>
        <v>0</v>
      </c>
      <c r="R14" s="6">
        <f>IF(ISERROR(VLOOKUP(DATE($T$19,$U$19,'1stCalendar'!Q22),$D$4:$E$45,2,FALSE)),0,VLOOKUP(DATE($T$19,$U$19,'1stCalendar'!Q22),$D$4:$E$45,2,FALSE))</f>
        <v>0</v>
      </c>
      <c r="S14" s="6">
        <f>IF(ISERROR(VLOOKUP(DATE($T$19,$U$19,'1stCalendar'!R22),$D$4:$E$45,2,FALSE)),0,VLOOKUP(DATE($T$19,$U$19,'1stCalendar'!R22),$D$4:$E$45,2,FALSE))</f>
        <v>0</v>
      </c>
      <c r="T14" s="6">
        <f>IF(ISERROR(VLOOKUP(DATE($T$19,$U$19,'1stCalendar'!S22),$D$4:$E$45,2,FALSE)),0,VLOOKUP(DATE($T$19,$U$19,'1stCalendar'!S22),$D$4:$E$45,2,FALSE))</f>
        <v>0</v>
      </c>
      <c r="U14" s="6">
        <f>IF(ISERROR(VLOOKUP(DATE($T$19,$U$19,'1stCalendar'!T22),$D$4:$E$45,2,FALSE)),0,VLOOKUP(DATE($T$19,$U$19,'1stCalendar'!T22),$D$4:$E$45,2,FALSE))</f>
        <v>0</v>
      </c>
      <c r="V14" s="6">
        <f>SUM(O14:U14)</f>
        <v>0</v>
      </c>
      <c r="W14" s="6">
        <f>IF(ISERROR(VLOOKUP(DATE($L$10+1,$M$19,'2ndCalendar'!F22),$D$4:$E$45,2,FALSE)),0,VLOOKUP(DATE($L$10+1,$M$19,'2ndCalendar'!F22),$D$4:$E$45,2,FALSE))</f>
        <v>0</v>
      </c>
      <c r="X14" s="6">
        <f>IF(ISERROR(VLOOKUP(DATE($L$10+1,$M$19,'2ndCalendar'!G22),$D$4:$E$45,2,FALSE)),0,VLOOKUP(DATE($L$10+1,$M$19,'2ndCalendar'!G22),$D$4:$E$45,2,FALSE))</f>
        <v>0</v>
      </c>
      <c r="Y14" s="6">
        <f>IF(ISERROR(VLOOKUP(DATE($L$10+1,$M$19,'2ndCalendar'!H22),$D$4:$E$45,2,FALSE)),0,VLOOKUP(DATE($L$10+1,$M$19,'2ndCalendar'!H22),$D$4:$E$45,2,FALSE))</f>
        <v>0</v>
      </c>
      <c r="Z14" s="6">
        <f>IF(ISERROR(VLOOKUP(DATE($L$10+1,$M$19,'2ndCalendar'!I22),$D$4:$E$45,2,FALSE)),0,VLOOKUP(DATE($L$10+1,$M$19,'2ndCalendar'!I22),$D$4:$E$45,2,FALSE))</f>
        <v>0</v>
      </c>
      <c r="AA14" s="6">
        <f>IF(ISERROR(VLOOKUP(DATE($L$10+1,$M$19,'2ndCalendar'!J22),$D$4:$E$45,2,FALSE)),0,VLOOKUP(DATE($L$10+1,$M$19,'2ndCalendar'!J22),$D$4:$E$45,2,FALSE))</f>
        <v>0</v>
      </c>
      <c r="AB14" s="6">
        <f>IF(ISERROR(VLOOKUP(DATE($L$10+1,$M$19,'2ndCalendar'!K22),$D$4:$E$45,2,FALSE)),0,VLOOKUP(DATE($L$10+1,$M$19,'2ndCalendar'!K22),$D$4:$E$45,2,FALSE))</f>
        <v>0</v>
      </c>
      <c r="AC14" s="6">
        <f>IF(ISERROR(VLOOKUP(DATE($L$10+1,$M$19,'2ndCalendar'!L22),$D$4:$E$45,2,FALSE)),0,VLOOKUP(DATE($L$10+1,$M$19,'2ndCalendar'!L22),$D$4:$E$45,2,FALSE))</f>
        <v>0</v>
      </c>
      <c r="AD14" s="6">
        <f>SUM(W14:AC14)</f>
        <v>0</v>
      </c>
      <c r="AE14" s="6">
        <f>IF(ISERROR(VLOOKUP(DATE($T$10+1,$U$19,'2ndCalendar'!N22),$D$4:$E$45,2,FALSE)),0,VLOOKUP(DATE($T$10+1,$U$19,'2ndCalendar'!N22),$D$4:$E$45,2,FALSE))</f>
        <v>0</v>
      </c>
      <c r="AF14" s="6">
        <f>IF(ISERROR(VLOOKUP(DATE($T$10+1,$U$19,'2ndCalendar'!O22),$D$4:$E$45,2,FALSE)),0,VLOOKUP(DATE($T$10+1,$U$19,'2ndCalendar'!O22),$D$4:$E$45,2,FALSE))</f>
        <v>38</v>
      </c>
      <c r="AG14" s="6">
        <f>IF(ISERROR(VLOOKUP(DATE($T$10+1,$U$19,'2ndCalendar'!P22),$D$4:$E$45,2,FALSE)),0,VLOOKUP(DATE($T$10+1,$U$19,'2ndCalendar'!P22),$D$4:$E$45,2,FALSE))</f>
        <v>0</v>
      </c>
      <c r="AH14" s="6">
        <f>IF(ISERROR(VLOOKUP(DATE($T$10+1,$U$19,'2ndCalendar'!Q22),$D$4:$E$45,2,FALSE)),0,VLOOKUP(DATE($T$10+1,$U$19,'2ndCalendar'!Q22),$D$4:$E$45,2,FALSE))</f>
        <v>0</v>
      </c>
      <c r="AI14" s="6">
        <f>IF(ISERROR(VLOOKUP(DATE($T$10+1,$U$19,'2ndCalendar'!R22),$D$4:$E$45,2,FALSE)),0,VLOOKUP(DATE($T$10+1,$U$19,'2ndCalendar'!R22),$D$4:$E$45,2,FALSE))</f>
        <v>0</v>
      </c>
      <c r="AJ14" s="6">
        <f>IF(ISERROR(VLOOKUP(DATE($T$10+1,$U$19,'2ndCalendar'!S22),$D$4:$E$45,2,FALSE)),0,VLOOKUP(DATE($T$10+1,$U$19,'2ndCalendar'!S22),$D$4:$E$45,2,FALSE))</f>
        <v>0</v>
      </c>
      <c r="AK14" s="6">
        <f>IF(ISERROR(VLOOKUP(DATE($T$10+1,$U$19,'2ndCalendar'!T22),$D$4:$E$45,2,FALSE)),0,VLOOKUP(DATE($T$10+1,$U$19,'2ndCalendar'!T22),$D$4:$E$45,2,FALSE))</f>
        <v>0</v>
      </c>
      <c r="AL14" s="6">
        <f>SUM(AE14:AK14)</f>
        <v>38</v>
      </c>
    </row>
    <row r="15" spans="1:38" x14ac:dyDescent="0.2">
      <c r="A15" s="27">
        <v>13</v>
      </c>
      <c r="B15" s="30"/>
      <c r="C15" s="30"/>
      <c r="D15" s="42">
        <f t="shared" si="0"/>
        <v>40819</v>
      </c>
      <c r="E15" s="5">
        <v>12</v>
      </c>
      <c r="F15" s="3"/>
      <c r="G15" s="6">
        <f>IF(ISERROR(VLOOKUP(DATE($L$19,$M$19,'1stCalendar'!F23),$D$4:$E$45,2,FALSE)),0,VLOOKUP(DATE($L$19,$M$19,'1stCalendar'!F23),$D$4:$E$45,2,FALSE))</f>
        <v>0</v>
      </c>
      <c r="H15" s="6">
        <f>IF(ISERROR(VLOOKUP(DATE($L$19,$M$19,'1stCalendar'!G23),$D$4:$E$45,2,FALSE)),0,VLOOKUP(DATE($L$19,$M$19,'1stCalendar'!G23),$D$4:$E$45,2,FALSE))</f>
        <v>0</v>
      </c>
      <c r="I15" s="6">
        <f>IF(ISERROR(VLOOKUP(DATE($L$19,$M$19,'1stCalendar'!H23),$D$4:$E$45,2,FALSE)),0,VLOOKUP(DATE($L$19,$M$19,'1stCalendar'!H23),$D$4:$E$45,2,FALSE))</f>
        <v>0</v>
      </c>
      <c r="J15" s="6">
        <f>IF(ISERROR(VLOOKUP(DATE($L$19,$M$19,'1stCalendar'!I23),$D$4:$E$45,2,FALSE)),0,VLOOKUP(DATE($L$19,$M$19,'1stCalendar'!I23),$D$4:$E$45,2,FALSE))</f>
        <v>0</v>
      </c>
      <c r="K15" s="6">
        <f>IF(ISERROR(VLOOKUP(DATE($L$19,$M$19,'1stCalendar'!J23),$D$4:$E$45,2,FALSE)),0,VLOOKUP(DATE($L$19,$M$19,'1stCalendar'!J23),$D$4:$E$45,2,FALSE))</f>
        <v>0</v>
      </c>
      <c r="L15" s="6">
        <f>IF(ISERROR(VLOOKUP(DATE($L$19,$M$19,'1stCalendar'!K23),$D$4:$E$45,2,FALSE)),0,VLOOKUP(DATE($L$19,$M$19,'1stCalendar'!K23),$D$4:$E$45,2,FALSE))</f>
        <v>0</v>
      </c>
      <c r="M15" s="6">
        <f>IF(ISERROR(VLOOKUP(DATE($L$19,$M$19,'1stCalendar'!L23),$D$4:$E$45,2,FALSE)),0,VLOOKUP(DATE($L$19,$M$19,'1stCalendar'!L23),$D$4:$E$45,2,FALSE))</f>
        <v>0</v>
      </c>
      <c r="N15" s="6">
        <f t="shared" ref="N15:N18" si="5">SUM(G15:M15)</f>
        <v>0</v>
      </c>
      <c r="O15" s="6">
        <f>IF(ISERROR(VLOOKUP(DATE($T$19,$U$19,'1stCalendar'!N23),$D$4:$E$45,2,FALSE)),0,VLOOKUP(DATE($T$19,$U$19,'1stCalendar'!N23),$D$4:$E$45,2,FALSE))</f>
        <v>0</v>
      </c>
      <c r="P15" s="6">
        <f>IF(ISERROR(VLOOKUP(DATE($T$19,$U$19,'1stCalendar'!O23),$D$4:$E$45,2,FALSE)),0,VLOOKUP(DATE($T$19,$U$19,'1stCalendar'!O23),$D$4:$E$45,2,FALSE))</f>
        <v>0</v>
      </c>
      <c r="Q15" s="6">
        <f>IF(ISERROR(VLOOKUP(DATE($T$19,$U$19,'1stCalendar'!P23),$D$4:$E$45,2,FALSE)),0,VLOOKUP(DATE($T$19,$U$19,'1stCalendar'!P23),$D$4:$E$45,2,FALSE))</f>
        <v>0</v>
      </c>
      <c r="R15" s="6">
        <f>IF(ISERROR(VLOOKUP(DATE($T$19,$U$19,'1stCalendar'!Q23),$D$4:$E$45,2,FALSE)),0,VLOOKUP(DATE($T$19,$U$19,'1stCalendar'!Q23),$D$4:$E$45,2,FALSE))</f>
        <v>0</v>
      </c>
      <c r="S15" s="6">
        <f>IF(ISERROR(VLOOKUP(DATE($T$19,$U$19,'1stCalendar'!R23),$D$4:$E$45,2,FALSE)),0,VLOOKUP(DATE($T$19,$U$19,'1stCalendar'!R23),$D$4:$E$45,2,FALSE))</f>
        <v>0</v>
      </c>
      <c r="T15" s="6">
        <f>IF(ISERROR(VLOOKUP(DATE($T$19,$U$19,'1stCalendar'!S23),$D$4:$E$45,2,FALSE)),0,VLOOKUP(DATE($T$19,$U$19,'1stCalendar'!S23),$D$4:$E$45,2,FALSE))</f>
        <v>0</v>
      </c>
      <c r="U15" s="6">
        <f>IF(ISERROR(VLOOKUP(DATE($T$19,$U$19,'1stCalendar'!T23),$D$4:$E$45,2,FALSE)),0,VLOOKUP(DATE($T$19,$U$19,'1stCalendar'!T23),$D$4:$E$45,2,FALSE))</f>
        <v>0</v>
      </c>
      <c r="V15" s="6">
        <f t="shared" ref="V15:V18" si="6">SUM(O15:U15)</f>
        <v>0</v>
      </c>
      <c r="W15" s="6">
        <f>IF(ISERROR(VLOOKUP(DATE($L$10+1,$M$19,'2ndCalendar'!F23),$D$4:$E$45,2,FALSE)),0,VLOOKUP(DATE($L$10+1,$M$19,'2ndCalendar'!F23),$D$4:$E$45,2,FALSE))</f>
        <v>0</v>
      </c>
      <c r="X15" s="6">
        <f>IF(ISERROR(VLOOKUP(DATE($L$10+1,$M$19,'2ndCalendar'!G23),$D$4:$E$45,2,FALSE)),0,VLOOKUP(DATE($L$10+1,$M$19,'2ndCalendar'!G23),$D$4:$E$45,2,FALSE))</f>
        <v>34</v>
      </c>
      <c r="Y15" s="6">
        <f>IF(ISERROR(VLOOKUP(DATE($L$10+1,$M$19,'2ndCalendar'!H23),$D$4:$E$45,2,FALSE)),0,VLOOKUP(DATE($L$10+1,$M$19,'2ndCalendar'!H23),$D$4:$E$45,2,FALSE))</f>
        <v>0</v>
      </c>
      <c r="Z15" s="6">
        <f>IF(ISERROR(VLOOKUP(DATE($L$10+1,$M$19,'2ndCalendar'!I23),$D$4:$E$45,2,FALSE)),0,VLOOKUP(DATE($L$10+1,$M$19,'2ndCalendar'!I23),$D$4:$E$45,2,FALSE))</f>
        <v>0</v>
      </c>
      <c r="AA15" s="6">
        <f>IF(ISERROR(VLOOKUP(DATE($L$10+1,$M$19,'2ndCalendar'!J23),$D$4:$E$45,2,FALSE)),0,VLOOKUP(DATE($L$10+1,$M$19,'2ndCalendar'!J23),$D$4:$E$45,2,FALSE))</f>
        <v>0</v>
      </c>
      <c r="AB15" s="6">
        <f>IF(ISERROR(VLOOKUP(DATE($L$10+1,$M$19,'2ndCalendar'!K23),$D$4:$E$45,2,FALSE)),0,VLOOKUP(DATE($L$10+1,$M$19,'2ndCalendar'!K23),$D$4:$E$45,2,FALSE))</f>
        <v>0</v>
      </c>
      <c r="AC15" s="6">
        <f>IF(ISERROR(VLOOKUP(DATE($L$10+1,$M$19,'2ndCalendar'!L23),$D$4:$E$45,2,FALSE)),0,VLOOKUP(DATE($L$10+1,$M$19,'2ndCalendar'!L23),$D$4:$E$45,2,FALSE))</f>
        <v>0</v>
      </c>
      <c r="AD15" s="6">
        <f t="shared" ref="AD15:AD18" si="7">SUM(W15:AC15)</f>
        <v>34</v>
      </c>
      <c r="AE15" s="6">
        <f>IF(ISERROR(VLOOKUP(DATE($T$10+1,$U$19,'2ndCalendar'!N23),$D$4:$E$45,2,FALSE)),0,VLOOKUP(DATE($T$10+1,$U$19,'2ndCalendar'!N23),$D$4:$E$45,2,FALSE))</f>
        <v>0</v>
      </c>
      <c r="AF15" s="6">
        <f>IF(ISERROR(VLOOKUP(DATE($T$10+1,$U$19,'2ndCalendar'!O23),$D$4:$E$45,2,FALSE)),0,VLOOKUP(DATE($T$10+1,$U$19,'2ndCalendar'!O23),$D$4:$E$45,2,FALSE))</f>
        <v>39</v>
      </c>
      <c r="AG15" s="6">
        <f>IF(ISERROR(VLOOKUP(DATE($T$10+1,$U$19,'2ndCalendar'!P23),$D$4:$E$45,2,FALSE)),0,VLOOKUP(DATE($T$10+1,$U$19,'2ndCalendar'!P23),$D$4:$E$45,2,FALSE))</f>
        <v>0</v>
      </c>
      <c r="AH15" s="6">
        <f>IF(ISERROR(VLOOKUP(DATE($T$10+1,$U$19,'2ndCalendar'!Q23),$D$4:$E$45,2,FALSE)),0,VLOOKUP(DATE($T$10+1,$U$19,'2ndCalendar'!Q23),$D$4:$E$45,2,FALSE))</f>
        <v>0</v>
      </c>
      <c r="AI15" s="6">
        <f>IF(ISERROR(VLOOKUP(DATE($T$10+1,$U$19,'2ndCalendar'!R23),$D$4:$E$45,2,FALSE)),0,VLOOKUP(DATE($T$10+1,$U$19,'2ndCalendar'!R23),$D$4:$E$45,2,FALSE))</f>
        <v>0</v>
      </c>
      <c r="AJ15" s="6">
        <f>IF(ISERROR(VLOOKUP(DATE($T$10+1,$U$19,'2ndCalendar'!S23),$D$4:$E$45,2,FALSE)),0,VLOOKUP(DATE($T$10+1,$U$19,'2ndCalendar'!S23),$D$4:$E$45,2,FALSE))</f>
        <v>0</v>
      </c>
      <c r="AK15" s="6">
        <f>IF(ISERROR(VLOOKUP(DATE($T$10+1,$U$19,'2ndCalendar'!T23),$D$4:$E$45,2,FALSE)),0,VLOOKUP(DATE($T$10+1,$U$19,'2ndCalendar'!T23),$D$4:$E$45,2,FALSE))</f>
        <v>0</v>
      </c>
      <c r="AL15" s="6">
        <f t="shared" ref="AL15:AL18" si="8">SUM(AE15:AK15)</f>
        <v>39</v>
      </c>
    </row>
    <row r="16" spans="1:38" x14ac:dyDescent="0.2">
      <c r="A16" s="27">
        <v>14</v>
      </c>
      <c r="B16" s="30"/>
      <c r="C16" s="30"/>
      <c r="D16" s="42">
        <f t="shared" si="0"/>
        <v>40826</v>
      </c>
      <c r="E16" s="5">
        <v>13</v>
      </c>
      <c r="F16" s="3"/>
      <c r="G16" s="6">
        <f>IF(ISERROR(VLOOKUP(DATE($L$19,$M$19,'1stCalendar'!F24),$D$4:$E$45,2,FALSE)),0,VLOOKUP(DATE($L$19,$M$19,'1stCalendar'!F24),$D$4:$E$45,2,FALSE))</f>
        <v>0</v>
      </c>
      <c r="H16" s="6">
        <f>IF(ISERROR(VLOOKUP(DATE($L$19,$M$19,'1stCalendar'!G24),$D$4:$E$45,2,FALSE)),0,VLOOKUP(DATE($L$19,$M$19,'1stCalendar'!G24),$D$4:$E$45,2,FALSE))</f>
        <v>0</v>
      </c>
      <c r="I16" s="6">
        <f>IF(ISERROR(VLOOKUP(DATE($L$19,$M$19,'1stCalendar'!H24),$D$4:$E$45,2,FALSE)),0,VLOOKUP(DATE($L$19,$M$19,'1stCalendar'!H24),$D$4:$E$45,2,FALSE))</f>
        <v>0</v>
      </c>
      <c r="J16" s="6">
        <f>IF(ISERROR(VLOOKUP(DATE($L$19,$M$19,'1stCalendar'!I24),$D$4:$E$45,2,FALSE)),0,VLOOKUP(DATE($L$19,$M$19,'1stCalendar'!I24),$D$4:$E$45,2,FALSE))</f>
        <v>0</v>
      </c>
      <c r="K16" s="6">
        <f>IF(ISERROR(VLOOKUP(DATE($L$19,$M$19,'1stCalendar'!J24),$D$4:$E$45,2,FALSE)),0,VLOOKUP(DATE($L$19,$M$19,'1stCalendar'!J24),$D$4:$E$45,2,FALSE))</f>
        <v>0</v>
      </c>
      <c r="L16" s="6">
        <f>IF(ISERROR(VLOOKUP(DATE($L$19,$M$19,'1stCalendar'!K24),$D$4:$E$45,2,FALSE)),0,VLOOKUP(DATE($L$19,$M$19,'1stCalendar'!K24),$D$4:$E$45,2,FALSE))</f>
        <v>0</v>
      </c>
      <c r="M16" s="6">
        <f>IF(ISERROR(VLOOKUP(DATE($L$19,$M$19,'1stCalendar'!L24),$D$4:$E$45,2,FALSE)),0,VLOOKUP(DATE($L$19,$M$19,'1stCalendar'!L24),$D$4:$E$45,2,FALSE))</f>
        <v>0</v>
      </c>
      <c r="N16" s="6">
        <f t="shared" si="5"/>
        <v>0</v>
      </c>
      <c r="O16" s="6">
        <f>IF(ISERROR(VLOOKUP(DATE($T$19,$U$19,'1stCalendar'!N24),$D$4:$E$45,2,FALSE)),0,VLOOKUP(DATE($T$19,$U$19,'1stCalendar'!N24),$D$4:$E$45,2,FALSE))</f>
        <v>0</v>
      </c>
      <c r="P16" s="6">
        <f>IF(ISERROR(VLOOKUP(DATE($T$19,$U$19,'1stCalendar'!O24),$D$4:$E$45,2,FALSE)),0,VLOOKUP(DATE($T$19,$U$19,'1stCalendar'!O24),$D$4:$E$45,2,FALSE))</f>
        <v>0</v>
      </c>
      <c r="Q16" s="6">
        <f>IF(ISERROR(VLOOKUP(DATE($T$19,$U$19,'1stCalendar'!P24),$D$4:$E$45,2,FALSE)),0,VLOOKUP(DATE($T$19,$U$19,'1stCalendar'!P24),$D$4:$E$45,2,FALSE))</f>
        <v>0</v>
      </c>
      <c r="R16" s="6">
        <f>IF(ISERROR(VLOOKUP(DATE($T$19,$U$19,'1stCalendar'!Q24),$D$4:$E$45,2,FALSE)),0,VLOOKUP(DATE($T$19,$U$19,'1stCalendar'!Q24),$D$4:$E$45,2,FALSE))</f>
        <v>0</v>
      </c>
      <c r="S16" s="6">
        <f>IF(ISERROR(VLOOKUP(DATE($T$19,$U$19,'1stCalendar'!R24),$D$4:$E$45,2,FALSE)),0,VLOOKUP(DATE($T$19,$U$19,'1stCalendar'!R24),$D$4:$E$45,2,FALSE))</f>
        <v>0</v>
      </c>
      <c r="T16" s="6">
        <f>IF(ISERROR(VLOOKUP(DATE($T$19,$U$19,'1stCalendar'!S24),$D$4:$E$45,2,FALSE)),0,VLOOKUP(DATE($T$19,$U$19,'1stCalendar'!S24),$D$4:$E$45,2,FALSE))</f>
        <v>0</v>
      </c>
      <c r="U16" s="6">
        <f>IF(ISERROR(VLOOKUP(DATE($T$19,$U$19,'1stCalendar'!T24),$D$4:$E$45,2,FALSE)),0,VLOOKUP(DATE($T$19,$U$19,'1stCalendar'!T24),$D$4:$E$45,2,FALSE))</f>
        <v>0</v>
      </c>
      <c r="V16" s="6">
        <f t="shared" si="6"/>
        <v>0</v>
      </c>
      <c r="W16" s="6">
        <f>IF(ISERROR(VLOOKUP(DATE($L$10+1,$M$19,'2ndCalendar'!F24),$D$4:$E$45,2,FALSE)),0,VLOOKUP(DATE($L$10+1,$M$19,'2ndCalendar'!F24),$D$4:$E$45,2,FALSE))</f>
        <v>0</v>
      </c>
      <c r="X16" s="6">
        <f>IF(ISERROR(VLOOKUP(DATE($L$10+1,$M$19,'2ndCalendar'!G24),$D$4:$E$45,2,FALSE)),0,VLOOKUP(DATE($L$10+1,$M$19,'2ndCalendar'!G24),$D$4:$E$45,2,FALSE))</f>
        <v>35</v>
      </c>
      <c r="Y16" s="6">
        <f>IF(ISERROR(VLOOKUP(DATE($L$10+1,$M$19,'2ndCalendar'!H24),$D$4:$E$45,2,FALSE)),0,VLOOKUP(DATE($L$10+1,$M$19,'2ndCalendar'!H24),$D$4:$E$45,2,FALSE))</f>
        <v>0</v>
      </c>
      <c r="Z16" s="6">
        <f>IF(ISERROR(VLOOKUP(DATE($L$10+1,$M$19,'2ndCalendar'!I24),$D$4:$E$45,2,FALSE)),0,VLOOKUP(DATE($L$10+1,$M$19,'2ndCalendar'!I24),$D$4:$E$45,2,FALSE))</f>
        <v>0</v>
      </c>
      <c r="AA16" s="6">
        <f>IF(ISERROR(VLOOKUP(DATE($L$10+1,$M$19,'2ndCalendar'!J24),$D$4:$E$45,2,FALSE)),0,VLOOKUP(DATE($L$10+1,$M$19,'2ndCalendar'!J24),$D$4:$E$45,2,FALSE))</f>
        <v>0</v>
      </c>
      <c r="AB16" s="6">
        <f>IF(ISERROR(VLOOKUP(DATE($L$10+1,$M$19,'2ndCalendar'!K24),$D$4:$E$45,2,FALSE)),0,VLOOKUP(DATE($L$10+1,$M$19,'2ndCalendar'!K24),$D$4:$E$45,2,FALSE))</f>
        <v>0</v>
      </c>
      <c r="AC16" s="6">
        <f>IF(ISERROR(VLOOKUP(DATE($L$10+1,$M$19,'2ndCalendar'!L24),$D$4:$E$45,2,FALSE)),0,VLOOKUP(DATE($L$10+1,$M$19,'2ndCalendar'!L24),$D$4:$E$45,2,FALSE))</f>
        <v>0</v>
      </c>
      <c r="AD16" s="6">
        <f t="shared" si="7"/>
        <v>35</v>
      </c>
      <c r="AE16" s="6">
        <f>IF(ISERROR(VLOOKUP(DATE($T$10+1,$U$19,'2ndCalendar'!N24),$D$4:$E$45,2,FALSE)),0,VLOOKUP(DATE($T$10+1,$U$19,'2ndCalendar'!N24),$D$4:$E$45,2,FALSE))</f>
        <v>0</v>
      </c>
      <c r="AF16" s="6">
        <f>IF(ISERROR(VLOOKUP(DATE($T$10+1,$U$19,'2ndCalendar'!O24),$D$4:$E$45,2,FALSE)),0,VLOOKUP(DATE($T$10+1,$U$19,'2ndCalendar'!O24),$D$4:$E$45,2,FALSE))</f>
        <v>40</v>
      </c>
      <c r="AG16" s="6">
        <f>IF(ISERROR(VLOOKUP(DATE($T$10+1,$U$19,'2ndCalendar'!P24),$D$4:$E$45,2,FALSE)),0,VLOOKUP(DATE($T$10+1,$U$19,'2ndCalendar'!P24),$D$4:$E$45,2,FALSE))</f>
        <v>0</v>
      </c>
      <c r="AH16" s="6">
        <f>IF(ISERROR(VLOOKUP(DATE($T$10+1,$U$19,'2ndCalendar'!Q24),$D$4:$E$45,2,FALSE)),0,VLOOKUP(DATE($T$10+1,$U$19,'2ndCalendar'!Q24),$D$4:$E$45,2,FALSE))</f>
        <v>0</v>
      </c>
      <c r="AI16" s="6">
        <f>IF(ISERROR(VLOOKUP(DATE($T$10+1,$U$19,'2ndCalendar'!R24),$D$4:$E$45,2,FALSE)),0,VLOOKUP(DATE($T$10+1,$U$19,'2ndCalendar'!R24),$D$4:$E$45,2,FALSE))</f>
        <v>0</v>
      </c>
      <c r="AJ16" s="6">
        <f>IF(ISERROR(VLOOKUP(DATE($T$10+1,$U$19,'2ndCalendar'!S24),$D$4:$E$45,2,FALSE)),0,VLOOKUP(DATE($T$10+1,$U$19,'2ndCalendar'!S24),$D$4:$E$45,2,FALSE))</f>
        <v>0</v>
      </c>
      <c r="AK16" s="6">
        <f>IF(ISERROR(VLOOKUP(DATE($T$10+1,$U$19,'2ndCalendar'!T24),$D$4:$E$45,2,FALSE)),0,VLOOKUP(DATE($T$10+1,$U$19,'2ndCalendar'!T24),$D$4:$E$45,2,FALSE))</f>
        <v>0</v>
      </c>
      <c r="AL16" s="6">
        <f t="shared" si="8"/>
        <v>40</v>
      </c>
    </row>
    <row r="17" spans="1:38" x14ac:dyDescent="0.2">
      <c r="A17" s="27">
        <v>15</v>
      </c>
      <c r="B17" s="30"/>
      <c r="C17" s="30"/>
      <c r="D17" s="42">
        <f t="shared" si="0"/>
        <v>40833</v>
      </c>
      <c r="E17" s="5">
        <v>14</v>
      </c>
      <c r="F17" s="3"/>
      <c r="G17" s="6">
        <f>IF(ISERROR(VLOOKUP(DATE($L$19,$M$19,'1stCalendar'!F25),$D$4:$E$45,2,FALSE)),0,VLOOKUP(DATE($L$19,$M$19,'1stCalendar'!F25),$D$4:$E$45,2,FALSE))</f>
        <v>0</v>
      </c>
      <c r="H17" s="6">
        <f>IF(ISERROR(VLOOKUP(DATE($L$19,$M$19,'1stCalendar'!G25),$D$4:$E$45,2,FALSE)),0,VLOOKUP(DATE($L$19,$M$19,'1stCalendar'!G25),$D$4:$E$45,2,FALSE))</f>
        <v>0</v>
      </c>
      <c r="I17" s="6">
        <f>IF(ISERROR(VLOOKUP(DATE($L$19,$M$19,'1stCalendar'!H25),$D$4:$E$45,2,FALSE)),0,VLOOKUP(DATE($L$19,$M$19,'1stCalendar'!H25),$D$4:$E$45,2,FALSE))</f>
        <v>0</v>
      </c>
      <c r="J17" s="6">
        <f>IF(ISERROR(VLOOKUP(DATE($L$19,$M$19,'1stCalendar'!I25),$D$4:$E$45,2,FALSE)),0,VLOOKUP(DATE($L$19,$M$19,'1stCalendar'!I25),$D$4:$E$45,2,FALSE))</f>
        <v>0</v>
      </c>
      <c r="K17" s="6">
        <f>IF(ISERROR(VLOOKUP(DATE($L$19,$M$19,'1stCalendar'!J25),$D$4:$E$45,2,FALSE)),0,VLOOKUP(DATE($L$19,$M$19,'1stCalendar'!J25),$D$4:$E$45,2,FALSE))</f>
        <v>0</v>
      </c>
      <c r="L17" s="6">
        <f>IF(ISERROR(VLOOKUP(DATE($L$19,$M$19,'1stCalendar'!K25),$D$4:$E$45,2,FALSE)),0,VLOOKUP(DATE($L$19,$M$19,'1stCalendar'!K25),$D$4:$E$45,2,FALSE))</f>
        <v>0</v>
      </c>
      <c r="M17" s="6">
        <f>IF(ISERROR(VLOOKUP(DATE($L$19,$M$19,'1stCalendar'!L25),$D$4:$E$45,2,FALSE)),0,VLOOKUP(DATE($L$19,$M$19,'1stCalendar'!L25),$D$4:$E$45,2,FALSE))</f>
        <v>0</v>
      </c>
      <c r="N17" s="6">
        <f t="shared" si="5"/>
        <v>0</v>
      </c>
      <c r="O17" s="6">
        <f>IF(ISERROR(VLOOKUP(DATE($T$19,$U$19,'1stCalendar'!N25),$D$4:$E$45,2,FALSE)),0,VLOOKUP(DATE($T$19,$U$19,'1stCalendar'!N25),$D$4:$E$45,2,FALSE))</f>
        <v>0</v>
      </c>
      <c r="P17" s="6">
        <f>IF(ISERROR(VLOOKUP(DATE($T$19,$U$19,'1stCalendar'!O25),$D$4:$E$45,2,FALSE)),0,VLOOKUP(DATE($T$19,$U$19,'1stCalendar'!O25),$D$4:$E$45,2,FALSE))</f>
        <v>0</v>
      </c>
      <c r="Q17" s="6">
        <f>IF(ISERROR(VLOOKUP(DATE($T$19,$U$19,'1stCalendar'!P25),$D$4:$E$45,2,FALSE)),0,VLOOKUP(DATE($T$19,$U$19,'1stCalendar'!P25),$D$4:$E$45,2,FALSE))</f>
        <v>0</v>
      </c>
      <c r="R17" s="6">
        <f>IF(ISERROR(VLOOKUP(DATE($T$19,$U$19,'1stCalendar'!Q25),$D$4:$E$45,2,FALSE)),0,VLOOKUP(DATE($T$19,$U$19,'1stCalendar'!Q25),$D$4:$E$45,2,FALSE))</f>
        <v>0</v>
      </c>
      <c r="S17" s="6">
        <f>IF(ISERROR(VLOOKUP(DATE($T$19,$U$19,'1stCalendar'!R25),$D$4:$E$45,2,FALSE)),0,VLOOKUP(DATE($T$19,$U$19,'1stCalendar'!R25),$D$4:$E$45,2,FALSE))</f>
        <v>0</v>
      </c>
      <c r="T17" s="6">
        <f>IF(ISERROR(VLOOKUP(DATE($T$19,$U$19,'1stCalendar'!S25),$D$4:$E$45,2,FALSE)),0,VLOOKUP(DATE($T$19,$U$19,'1stCalendar'!S25),$D$4:$E$45,2,FALSE))</f>
        <v>0</v>
      </c>
      <c r="U17" s="6">
        <f>IF(ISERROR(VLOOKUP(DATE($T$19,$U$19,'1stCalendar'!T25),$D$4:$E$45,2,FALSE)),0,VLOOKUP(DATE($T$19,$U$19,'1stCalendar'!T25),$D$4:$E$45,2,FALSE))</f>
        <v>0</v>
      </c>
      <c r="V17" s="6">
        <f t="shared" si="6"/>
        <v>0</v>
      </c>
      <c r="W17" s="6">
        <f>IF(ISERROR(VLOOKUP(DATE($L$10+1,$M$19,'2ndCalendar'!F25),$D$4:$E$45,2,FALSE)),0,VLOOKUP(DATE($L$10+1,$M$19,'2ndCalendar'!F25),$D$4:$E$45,2,FALSE))</f>
        <v>0</v>
      </c>
      <c r="X17" s="6">
        <f>IF(ISERROR(VLOOKUP(DATE($L$10+1,$M$19,'2ndCalendar'!G25),$D$4:$E$45,2,FALSE)),0,VLOOKUP(DATE($L$10+1,$M$19,'2ndCalendar'!G25),$D$4:$E$45,2,FALSE))</f>
        <v>36</v>
      </c>
      <c r="Y17" s="6">
        <f>IF(ISERROR(VLOOKUP(DATE($L$10+1,$M$19,'2ndCalendar'!H25),$D$4:$E$45,2,FALSE)),0,VLOOKUP(DATE($L$10+1,$M$19,'2ndCalendar'!H25),$D$4:$E$45,2,FALSE))</f>
        <v>0</v>
      </c>
      <c r="Z17" s="6">
        <f>IF(ISERROR(VLOOKUP(DATE($L$10+1,$M$19,'2ndCalendar'!I25),$D$4:$E$45,2,FALSE)),0,VLOOKUP(DATE($L$10+1,$M$19,'2ndCalendar'!I25),$D$4:$E$45,2,FALSE))</f>
        <v>0</v>
      </c>
      <c r="AA17" s="6">
        <f>IF(ISERROR(VLOOKUP(DATE($L$10+1,$M$19,'2ndCalendar'!J25),$D$4:$E$45,2,FALSE)),0,VLOOKUP(DATE($L$10+1,$M$19,'2ndCalendar'!J25),$D$4:$E$45,2,FALSE))</f>
        <v>0</v>
      </c>
      <c r="AB17" s="6">
        <f>IF(ISERROR(VLOOKUP(DATE($L$10+1,$M$19,'2ndCalendar'!K25),$D$4:$E$45,2,FALSE)),0,VLOOKUP(DATE($L$10+1,$M$19,'2ndCalendar'!K25),$D$4:$E$45,2,FALSE))</f>
        <v>0</v>
      </c>
      <c r="AC17" s="6">
        <f>IF(ISERROR(VLOOKUP(DATE($L$10+1,$M$19,'2ndCalendar'!L25),$D$4:$E$45,2,FALSE)),0,VLOOKUP(DATE($L$10+1,$M$19,'2ndCalendar'!L25),$D$4:$E$45,2,FALSE))</f>
        <v>0</v>
      </c>
      <c r="AD17" s="6">
        <f t="shared" si="7"/>
        <v>36</v>
      </c>
      <c r="AE17" s="6">
        <f>IF(ISERROR(VLOOKUP(DATE($T$10+1,$U$19,'2ndCalendar'!N25),$D$4:$E$45,2,FALSE)),0,VLOOKUP(DATE($T$10+1,$U$19,'2ndCalendar'!N25),$D$4:$E$45,2,FALSE))</f>
        <v>0</v>
      </c>
      <c r="AF17" s="6">
        <f>IF(ISERROR(VLOOKUP(DATE($T$10+1,$U$19,'2ndCalendar'!O25),$D$4:$E$45,2,FALSE)),0,VLOOKUP(DATE($T$10+1,$U$19,'2ndCalendar'!O25),$D$4:$E$45,2,FALSE))</f>
        <v>41</v>
      </c>
      <c r="AG17" s="6">
        <f>IF(ISERROR(VLOOKUP(DATE($T$10+1,$U$19,'2ndCalendar'!P25),$D$4:$E$45,2,FALSE)),0,VLOOKUP(DATE($T$10+1,$U$19,'2ndCalendar'!P25),$D$4:$E$45,2,FALSE))</f>
        <v>0</v>
      </c>
      <c r="AH17" s="6">
        <f>IF(ISERROR(VLOOKUP(DATE($T$10+1,$U$19,'2ndCalendar'!Q25),$D$4:$E$45,2,FALSE)),0,VLOOKUP(DATE($T$10+1,$U$19,'2ndCalendar'!Q25),$D$4:$E$45,2,FALSE))</f>
        <v>0</v>
      </c>
      <c r="AI17" s="6">
        <f>IF(ISERROR(VLOOKUP(DATE($T$10+1,$U$19,'2ndCalendar'!R25),$D$4:$E$45,2,FALSE)),0,VLOOKUP(DATE($T$10+1,$U$19,'2ndCalendar'!R25),$D$4:$E$45,2,FALSE))</f>
        <v>0</v>
      </c>
      <c r="AJ17" s="6">
        <f>IF(ISERROR(VLOOKUP(DATE($T$10+1,$U$19,'2ndCalendar'!S25),$D$4:$E$45,2,FALSE)),0,VLOOKUP(DATE($T$10+1,$U$19,'2ndCalendar'!S25),$D$4:$E$45,2,FALSE))</f>
        <v>0</v>
      </c>
      <c r="AK17" s="6">
        <f>IF(ISERROR(VLOOKUP(DATE($T$10+1,$U$19,'2ndCalendar'!T25),$D$4:$E$45,2,FALSE)),0,VLOOKUP(DATE($T$10+1,$U$19,'2ndCalendar'!T25),$D$4:$E$45,2,FALSE))</f>
        <v>0</v>
      </c>
      <c r="AL17" s="6">
        <f t="shared" si="8"/>
        <v>41</v>
      </c>
    </row>
    <row r="18" spans="1:38" x14ac:dyDescent="0.2">
      <c r="A18" s="27">
        <v>16</v>
      </c>
      <c r="B18" s="30"/>
      <c r="C18" s="30"/>
      <c r="D18" s="42">
        <f t="shared" si="0"/>
        <v>40840</v>
      </c>
      <c r="E18" s="5">
        <v>15</v>
      </c>
      <c r="F18" s="3"/>
      <c r="G18" s="6">
        <f>IF(ISERROR(VLOOKUP(DATE($L$19,$M$19,'1stCalendar'!F26),$D$4:$E$45,2,FALSE)),0,VLOOKUP(DATE($L$19,$M$19,'1stCalendar'!F26),$D$4:$E$45,2,FALSE))</f>
        <v>0</v>
      </c>
      <c r="H18" s="6">
        <f>IF(ISERROR(VLOOKUP(DATE($L$19,$M$19,'1stCalendar'!G26),$D$4:$E$45,2,FALSE)),0,VLOOKUP(DATE($L$19,$M$19,'1stCalendar'!G26),$D$4:$E$45,2,FALSE))</f>
        <v>0</v>
      </c>
      <c r="I18" s="6">
        <f>IF(ISERROR(VLOOKUP(DATE($L$19,$M$19,'1stCalendar'!H26),$D$4:$E$45,2,FALSE)),0,VLOOKUP(DATE($L$19,$M$19,'1stCalendar'!H26),$D$4:$E$45,2,FALSE))</f>
        <v>0</v>
      </c>
      <c r="J18" s="6">
        <f>IF(ISERROR(VLOOKUP(DATE($L$19,$M$19,'1stCalendar'!I26),$D$4:$E$45,2,FALSE)),0,VLOOKUP(DATE($L$19,$M$19,'1stCalendar'!I26),$D$4:$E$45,2,FALSE))</f>
        <v>0</v>
      </c>
      <c r="K18" s="6">
        <f>IF(ISERROR(VLOOKUP(DATE($L$19,$M$19,'1stCalendar'!J26),$D$4:$E$45,2,FALSE)),0,VLOOKUP(DATE($L$19,$M$19,'1stCalendar'!J26),$D$4:$E$45,2,FALSE))</f>
        <v>0</v>
      </c>
      <c r="L18" s="6">
        <f>IF(ISERROR(VLOOKUP(DATE($L$19,$M$19,'1stCalendar'!K26),$D$4:$E$45,2,FALSE)),0,VLOOKUP(DATE($L$19,$M$19,'1stCalendar'!K26),$D$4:$E$45,2,FALSE))</f>
        <v>0</v>
      </c>
      <c r="M18" s="6">
        <f>IF(ISERROR(VLOOKUP(DATE($L$19,$M$19,'1stCalendar'!L26),$D$4:$E$45,2,FALSE)),0,VLOOKUP(DATE($L$19,$M$19,'1stCalendar'!L26),$D$4:$E$45,2,FALSE))</f>
        <v>0</v>
      </c>
      <c r="N18" s="6">
        <f t="shared" si="5"/>
        <v>0</v>
      </c>
      <c r="O18" s="6">
        <f>IF(ISERROR(VLOOKUP(DATE($T$19,$U$19,'1stCalendar'!N26),$D$4:$E$45,2,FALSE)),0,VLOOKUP(DATE($T$19,$U$19,'1stCalendar'!N26),$D$4:$E$45,2,FALSE))</f>
        <v>0</v>
      </c>
      <c r="P18" s="6">
        <f>IF(ISERROR(VLOOKUP(DATE($T$19,$U$19,'1stCalendar'!O26),$D$4:$E$45,2,FALSE)),0,VLOOKUP(DATE($T$19,$U$19,'1stCalendar'!O26),$D$4:$E$45,2,FALSE))</f>
        <v>0</v>
      </c>
      <c r="Q18" s="6">
        <f>IF(ISERROR(VLOOKUP(DATE($T$19,$U$19,'1stCalendar'!P26),$D$4:$E$45,2,FALSE)),0,VLOOKUP(DATE($T$19,$U$19,'1stCalendar'!P26),$D$4:$E$45,2,FALSE))</f>
        <v>0</v>
      </c>
      <c r="R18" s="6">
        <f>IF(ISERROR(VLOOKUP(DATE($T$19,$U$19,'1stCalendar'!Q26),$D$4:$E$45,2,FALSE)),0,VLOOKUP(DATE($T$19,$U$19,'1stCalendar'!Q26),$D$4:$E$45,2,FALSE))</f>
        <v>0</v>
      </c>
      <c r="S18" s="6">
        <f>IF(ISERROR(VLOOKUP(DATE($T$19,$U$19,'1stCalendar'!R26),$D$4:$E$45,2,FALSE)),0,VLOOKUP(DATE($T$19,$U$19,'1stCalendar'!R26),$D$4:$E$45,2,FALSE))</f>
        <v>0</v>
      </c>
      <c r="T18" s="6">
        <f>IF(ISERROR(VLOOKUP(DATE($T$19,$U$19,'1stCalendar'!S26),$D$4:$E$45,2,FALSE)),0,VLOOKUP(DATE($T$19,$U$19,'1stCalendar'!S26),$D$4:$E$45,2,FALSE))</f>
        <v>0</v>
      </c>
      <c r="U18" s="6">
        <f>IF(ISERROR(VLOOKUP(DATE($T$19,$U$19,'1stCalendar'!T26),$D$4:$E$45,2,FALSE)),0,VLOOKUP(DATE($T$19,$U$19,'1stCalendar'!T26),$D$4:$E$45,2,FALSE))</f>
        <v>0</v>
      </c>
      <c r="V18" s="6">
        <f t="shared" si="6"/>
        <v>0</v>
      </c>
      <c r="W18" s="6">
        <f>IF(ISERROR(VLOOKUP(DATE($L$10+1,$M$19,'2ndCalendar'!F26),$D$4:$E$45,2,FALSE)),0,VLOOKUP(DATE($L$10+1,$M$19,'2ndCalendar'!F26),$D$4:$E$45,2,FALSE))</f>
        <v>0</v>
      </c>
      <c r="X18" s="6">
        <f>IF(ISERROR(VLOOKUP(DATE($L$10+1,$M$19,'2ndCalendar'!G26),$D$4:$E$45,2,FALSE)),0,VLOOKUP(DATE($L$10+1,$M$19,'2ndCalendar'!G26),$D$4:$E$45,2,FALSE))</f>
        <v>37</v>
      </c>
      <c r="Y18" s="6">
        <f>IF(ISERROR(VLOOKUP(DATE($L$10+1,$M$19,'2ndCalendar'!H26),$D$4:$E$45,2,FALSE)),0,VLOOKUP(DATE($L$10+1,$M$19,'2ndCalendar'!H26),$D$4:$E$45,2,FALSE))</f>
        <v>0</v>
      </c>
      <c r="Z18" s="6">
        <f>IF(ISERROR(VLOOKUP(DATE($L$10+1,$M$19,'2ndCalendar'!I26),$D$4:$E$45,2,FALSE)),0,VLOOKUP(DATE($L$10+1,$M$19,'2ndCalendar'!I26),$D$4:$E$45,2,FALSE))</f>
        <v>0</v>
      </c>
      <c r="AA18" s="6">
        <f>IF(ISERROR(VLOOKUP(DATE($L$10+1,$M$19,'2ndCalendar'!J26),$D$4:$E$45,2,FALSE)),0,VLOOKUP(DATE($L$10+1,$M$19,'2ndCalendar'!J26),$D$4:$E$45,2,FALSE))</f>
        <v>0</v>
      </c>
      <c r="AB18" s="6">
        <f>IF(ISERROR(VLOOKUP(DATE($L$10+1,$M$19,'2ndCalendar'!K26),$D$4:$E$45,2,FALSE)),0,VLOOKUP(DATE($L$10+1,$M$19,'2ndCalendar'!K26),$D$4:$E$45,2,FALSE))</f>
        <v>0</v>
      </c>
      <c r="AC18" s="6">
        <f>IF(ISERROR(VLOOKUP(DATE($L$10+1,$M$19,'2ndCalendar'!L26),$D$4:$E$45,2,FALSE)),0,VLOOKUP(DATE($L$10+1,$M$19,'2ndCalendar'!L26),$D$4:$E$45,2,FALSE))</f>
        <v>0</v>
      </c>
      <c r="AD18" s="6">
        <f t="shared" si="7"/>
        <v>37</v>
      </c>
      <c r="AE18" s="6">
        <f>IF(ISERROR(VLOOKUP(DATE($T$10+1,$U$19,'2ndCalendar'!N26),$D$4:$E$45,2,FALSE)),0,VLOOKUP(DATE($T$10+1,$U$19,'2ndCalendar'!N26),$D$4:$E$45,2,FALSE))</f>
        <v>0</v>
      </c>
      <c r="AF18" s="6">
        <f>IF(ISERROR(VLOOKUP(DATE($T$10+1,$U$19,'2ndCalendar'!O26),$D$4:$E$45,2,FALSE)),0,VLOOKUP(DATE($T$10+1,$U$19,'2ndCalendar'!O26),$D$4:$E$45,2,FALSE))</f>
        <v>42</v>
      </c>
      <c r="AG18" s="6">
        <f>IF(ISERROR(VLOOKUP(DATE($T$10+1,$U$19,'2ndCalendar'!P26),$D$4:$E$45,2,FALSE)),0,VLOOKUP(DATE($T$10+1,$U$19,'2ndCalendar'!P26),$D$4:$E$45,2,FALSE))</f>
        <v>0</v>
      </c>
      <c r="AH18" s="6">
        <f>IF(ISERROR(VLOOKUP(DATE($T$10+1,$U$19,'2ndCalendar'!Q26),$D$4:$E$45,2,FALSE)),0,VLOOKUP(DATE($T$10+1,$U$19,'2ndCalendar'!Q26),$D$4:$E$45,2,FALSE))</f>
        <v>0</v>
      </c>
      <c r="AI18" s="6">
        <f>IF(ISERROR(VLOOKUP(DATE($T$10+1,$U$19,'2ndCalendar'!R26),$D$4:$E$45,2,FALSE)),0,VLOOKUP(DATE($T$10+1,$U$19,'2ndCalendar'!R26),$D$4:$E$45,2,FALSE))</f>
        <v>0</v>
      </c>
      <c r="AJ18" s="6">
        <f>IF(ISERROR(VLOOKUP(DATE($T$10+1,$U$19,'2ndCalendar'!S26),$D$4:$E$45,2,FALSE)),0,VLOOKUP(DATE($T$10+1,$U$19,'2ndCalendar'!S26),$D$4:$E$45,2,FALSE))</f>
        <v>0</v>
      </c>
      <c r="AK18" s="6">
        <f>IF(ISERROR(VLOOKUP(DATE($T$10+1,$U$19,'2ndCalendar'!T26),$D$4:$E$45,2,FALSE)),0,VLOOKUP(DATE($T$10+1,$U$19,'2ndCalendar'!T26),$D$4:$E$45,2,FALSE))</f>
        <v>0</v>
      </c>
      <c r="AL18" s="6">
        <f t="shared" si="8"/>
        <v>42</v>
      </c>
    </row>
    <row r="19" spans="1:38" x14ac:dyDescent="0.2">
      <c r="A19" s="27">
        <v>17</v>
      </c>
      <c r="B19" s="30"/>
      <c r="C19" s="30"/>
      <c r="D19" s="42">
        <f t="shared" si="0"/>
        <v>40847</v>
      </c>
      <c r="E19" s="5">
        <v>16</v>
      </c>
      <c r="F19" s="3"/>
      <c r="G19" s="6">
        <f>IF(ISERROR(VLOOKUP(DATE($L$19,$M$19,'1stCalendar'!F27),$D$4:$E$45,2,FALSE)),0,VLOOKUP(DATE($L$19,$M$19,'1stCalendar'!F27),$D$4:$E$45,2,FALSE))</f>
        <v>0</v>
      </c>
      <c r="H19" s="6">
        <f>IF(ISERROR(VLOOKUP(DATE($L$19,$M$19,'1stCalendar'!G27),$D$4:$E$45,2,FALSE)),0,VLOOKUP(DATE($L$19,$M$19,'1stCalendar'!G27),$D$4:$E$45,2,FALSE))</f>
        <v>0</v>
      </c>
      <c r="I19" s="6"/>
      <c r="J19" s="6"/>
      <c r="K19" s="6"/>
      <c r="L19" s="6">
        <f>'1stCalendar'!K27</f>
        <v>2011</v>
      </c>
      <c r="M19" s="6">
        <f>'1stCalendar'!L27</f>
        <v>3</v>
      </c>
      <c r="N19" s="6">
        <f>SUM(G19:H19)</f>
        <v>0</v>
      </c>
      <c r="O19" s="6">
        <f>IF(ISERROR(VLOOKUP(DATE($T$19,$U$19,'1stCalendar'!N27),$D$4:$E$45,2,FALSE)),0,VLOOKUP(DATE($T$19,$U$19,'1stCalendar'!N27),$D$4:$E$45,2,FALSE))</f>
        <v>0</v>
      </c>
      <c r="P19" s="6">
        <f>IF(ISERROR(VLOOKUP(DATE($T$19,$U$19,'1stCalendar'!O27),$D$4:$E$45,2,FALSE)),0,VLOOKUP(DATE($T$19,$U$19,'1stCalendar'!O27),$D$4:$E$45,2,FALSE))</f>
        <v>0</v>
      </c>
      <c r="Q19" s="6"/>
      <c r="R19" s="6"/>
      <c r="S19" s="6"/>
      <c r="T19" s="6">
        <f>'1stCalendar'!S27</f>
        <v>2011</v>
      </c>
      <c r="U19" s="6">
        <f>'1stCalendar'!T27</f>
        <v>4</v>
      </c>
      <c r="V19" s="6">
        <f>SUM(O19:P19)</f>
        <v>0</v>
      </c>
      <c r="W19" s="6">
        <f>IF(ISERROR(VLOOKUP(DATE($L$10+1,$M$19,'2ndCalendar'!F27),$D$4:$E$45,2,FALSE)),0,VLOOKUP(DATE($L$10+1,$M$19,'2ndCalendar'!F27),$D$4:$E$45,2,FALSE))</f>
        <v>0</v>
      </c>
      <c r="X19" s="6">
        <f>IF(ISERROR(VLOOKUP(DATE($L$10+1,$M$19,'2ndCalendar'!G27),$D$4:$E$45,2,FALSE)),0,VLOOKUP(DATE($L$10+1,$M$19,'2ndCalendar'!G27),$D$4:$E$45,2,FALSE))</f>
        <v>0</v>
      </c>
      <c r="AB19" s="1">
        <f>'2ndCalendar'!K27</f>
        <v>2012</v>
      </c>
      <c r="AC19" s="1">
        <f>'2ndCalendar'!L27</f>
        <v>3</v>
      </c>
      <c r="AD19" s="6">
        <f>SUM(W19:X19)</f>
        <v>0</v>
      </c>
      <c r="AE19" s="6">
        <f>IF(ISERROR(VLOOKUP(DATE($T$10+1,$U$19,'2ndCalendar'!N27),$D$4:$E$45,2,FALSE)),0,VLOOKUP(DATE($T$10+1,$U$19,'2ndCalendar'!N27),$D$4:$E$45,2,FALSE))</f>
        <v>0</v>
      </c>
      <c r="AF19" s="6">
        <f>IF(ISERROR(VLOOKUP(DATE($T$10+1,$U$19,'2ndCalendar'!O27),$D$4:$E$45,2,FALSE)),0,VLOOKUP(DATE($T$10+1,$U$19,'2ndCalendar'!O27),$D$4:$E$45,2,FALSE))</f>
        <v>0</v>
      </c>
      <c r="AJ19" s="1">
        <f>'2ndCalendar'!S27</f>
        <v>2012</v>
      </c>
      <c r="AK19" s="1">
        <f>'2ndCalendar'!T27</f>
        <v>4</v>
      </c>
      <c r="AL19" s="6">
        <f>SUM(AE19:AF19)</f>
        <v>0</v>
      </c>
    </row>
    <row r="20" spans="1:38" x14ac:dyDescent="0.2">
      <c r="A20" s="27">
        <v>18</v>
      </c>
      <c r="B20" s="30"/>
      <c r="C20" s="30"/>
      <c r="D20" s="42">
        <f t="shared" si="0"/>
        <v>40854</v>
      </c>
      <c r="E20" s="5">
        <v>17</v>
      </c>
      <c r="F20" s="3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AD20" s="6"/>
      <c r="AL20" s="6"/>
    </row>
    <row r="21" spans="1:38" x14ac:dyDescent="0.2">
      <c r="A21" s="27">
        <v>19</v>
      </c>
      <c r="B21" s="30"/>
      <c r="C21" s="30"/>
      <c r="D21" s="42">
        <f t="shared" si="0"/>
        <v>40861</v>
      </c>
      <c r="E21" s="5">
        <v>18</v>
      </c>
      <c r="F21" s="3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AD21" s="6"/>
      <c r="AL21" s="6"/>
    </row>
    <row r="22" spans="1:38" x14ac:dyDescent="0.2">
      <c r="A22" s="27">
        <v>20</v>
      </c>
      <c r="B22" s="30"/>
      <c r="C22" s="30"/>
      <c r="D22" s="42">
        <f t="shared" si="0"/>
        <v>40868</v>
      </c>
      <c r="E22" s="5">
        <v>19</v>
      </c>
      <c r="F22" s="3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AD22" s="6"/>
      <c r="AL22" s="6"/>
    </row>
    <row r="23" spans="1:38" x14ac:dyDescent="0.2">
      <c r="A23" s="27">
        <v>21</v>
      </c>
      <c r="B23" s="30"/>
      <c r="C23" s="30"/>
      <c r="D23" s="42">
        <f t="shared" si="0"/>
        <v>40875</v>
      </c>
      <c r="E23" s="5">
        <v>20</v>
      </c>
      <c r="F23" s="3"/>
      <c r="G23" s="6">
        <f>IF(ISERROR(VLOOKUP(DATE($L$28,$M$28,'1stCalendar'!F31),$D$4:$E$45,2,FALSE)),0,VLOOKUP(DATE($L$28,$M$28,'1stCalendar'!F31),$D$4:$E$45,2,FALSE))</f>
        <v>0</v>
      </c>
      <c r="H23" s="6">
        <f>IF(ISERROR(VLOOKUP(DATE($L$28,$M$28,'1stCalendar'!G31),$D$4:$E$45,2,FALSE)),0,VLOOKUP(DATE($L$28,$M$28,'1stCalendar'!G31),$D$4:$E$45,2,FALSE))</f>
        <v>0</v>
      </c>
      <c r="I23" s="6">
        <f>IF(ISERROR(VLOOKUP(DATE($L$28,$M$28,'1stCalendar'!H31),$D$4:$E$45,2,FALSE)),0,VLOOKUP(DATE($L$28,$M$28,'1stCalendar'!H31),$D$4:$E$45,2,FALSE))</f>
        <v>0</v>
      </c>
      <c r="J23" s="6">
        <f>IF(ISERROR(VLOOKUP(DATE($L$28,$M$28,'1stCalendar'!I31),$D$4:$E$45,2,FALSE)),0,VLOOKUP(DATE($L$28,$M$28,'1stCalendar'!I31),$D$4:$E$45,2,FALSE))</f>
        <v>0</v>
      </c>
      <c r="K23" s="6">
        <f>IF(ISERROR(VLOOKUP(DATE($L$28,$M$28,'1stCalendar'!J31),$D$4:$E$45,2,FALSE)),0,VLOOKUP(DATE($L$28,$M$28,'1stCalendar'!J31),$D$4:$E$45,2,FALSE))</f>
        <v>0</v>
      </c>
      <c r="L23" s="6">
        <f>IF(ISERROR(VLOOKUP(DATE($L$28,$M$28,'1stCalendar'!K31),$D$4:$E$45,2,FALSE)),0,VLOOKUP(DATE($L$28,$M$28,'1stCalendar'!K31),$D$4:$E$45,2,FALSE))</f>
        <v>0</v>
      </c>
      <c r="M23" s="6">
        <f>IF(ISERROR(VLOOKUP(DATE($L$28,$M$28,'1stCalendar'!L31),$D$4:$E$45,2,FALSE)),0,VLOOKUP(DATE($L$28,$M$28,'1stCalendar'!L31),$D$4:$E$45,2,FALSE))</f>
        <v>0</v>
      </c>
      <c r="N23" s="6">
        <f>SUM(G23:M23)</f>
        <v>0</v>
      </c>
      <c r="O23" s="6">
        <f>IF(ISERROR(VLOOKUP(DATE($T$28,$U$28,'1stCalendar'!N31),$D$4:$E$45,2,FALSE)),0,VLOOKUP(DATE($T$28,$U$28,'1stCalendar'!N31),$D$4:$E$45,2,FALSE))</f>
        <v>0</v>
      </c>
      <c r="P23" s="6">
        <f>IF(ISERROR(VLOOKUP(DATE($T$28,$U$28,'1stCalendar'!O31),$D$4:$E$45,2,FALSE)),0,VLOOKUP(DATE($T$28,$U$28,'1stCalendar'!O31),$D$4:$E$45,2,FALSE))</f>
        <v>0</v>
      </c>
      <c r="Q23" s="6">
        <f>IF(ISERROR(VLOOKUP(DATE($T$28,$U$28,'1stCalendar'!P31),$D$4:$E$45,2,FALSE)),0,VLOOKUP(DATE($T$28,$U$28,'1stCalendar'!P31),$D$4:$E$45,2,FALSE))</f>
        <v>0</v>
      </c>
      <c r="R23" s="6">
        <f>IF(ISERROR(VLOOKUP(DATE($T$28,$U$28,'1stCalendar'!Q31),$D$4:$E$45,2,FALSE)),0,VLOOKUP(DATE($T$28,$U$28,'1stCalendar'!Q31),$D$4:$E$45,2,FALSE))</f>
        <v>0</v>
      </c>
      <c r="S23" s="6">
        <f>IF(ISERROR(VLOOKUP(DATE($T$28,$U$28,'1stCalendar'!R31),$D$4:$E$45,2,FALSE)),0,VLOOKUP(DATE($T$28,$U$28,'1stCalendar'!R31),$D$4:$E$45,2,FALSE))</f>
        <v>0</v>
      </c>
      <c r="T23" s="6">
        <f>IF(ISERROR(VLOOKUP(DATE($T$28,$U$28,'1stCalendar'!S31),$D$4:$E$45,2,FALSE)),0,VLOOKUP(DATE($T$28,$U$28,'1stCalendar'!S31),$D$4:$E$45,2,FALSE))</f>
        <v>0</v>
      </c>
      <c r="U23" s="6">
        <f>IF(ISERROR(VLOOKUP(DATE($T$28,$U$28,'1stCalendar'!T31),$D$4:$E$45,2,FALSE)),0,VLOOKUP(DATE($T$28,$U$28,'1stCalendar'!T31),$D$4:$E$45,2,FALSE))</f>
        <v>0</v>
      </c>
      <c r="V23" s="6">
        <f>SUM(O23:U23)</f>
        <v>0</v>
      </c>
      <c r="W23" s="6">
        <f>IF(ISERROR(VLOOKUP(DATE($L$10+1,$M$28,'2ndCalendar'!F31),$D$4:$E$45,2,FALSE)),0,VLOOKUP(DATE($L$10+1,$M$28,'2ndCalendar'!F31),$D$4:$E$45,2,FALSE))</f>
        <v>0</v>
      </c>
      <c r="X23" s="6">
        <f>IF(ISERROR(VLOOKUP(DATE($L$10+1,$M$28,'2ndCalendar'!G31),$D$4:$E$45,2,FALSE)),0,VLOOKUP(DATE($L$10+1,$M$28,'2ndCalendar'!G31),$D$4:$E$45,2,FALSE))</f>
        <v>0</v>
      </c>
      <c r="Y23" s="6">
        <f>IF(ISERROR(VLOOKUP(DATE($L$10+1,$M$28,'2ndCalendar'!H31),$D$4:$E$45,2,FALSE)),0,VLOOKUP(DATE($L$10+1,$M$28,'2ndCalendar'!H31),$D$4:$E$45,2,FALSE))</f>
        <v>0</v>
      </c>
      <c r="Z23" s="6">
        <f>IF(ISERROR(VLOOKUP(DATE($L$10+1,$M$28,'2ndCalendar'!I31),$D$4:$E$45,2,FALSE)),0,VLOOKUP(DATE($L$10+1,$M$28,'2ndCalendar'!I31),$D$4:$E$45,2,FALSE))</f>
        <v>0</v>
      </c>
      <c r="AA23" s="6">
        <f>IF(ISERROR(VLOOKUP(DATE($L$10+1,$M$28,'2ndCalendar'!J31),$D$4:$E$45,2,FALSE)),0,VLOOKUP(DATE($L$10+1,$M$28,'2ndCalendar'!J31),$D$4:$E$45,2,FALSE))</f>
        <v>0</v>
      </c>
      <c r="AB23" s="6">
        <f>IF(ISERROR(VLOOKUP(DATE($L$10+1,$M$28,'2ndCalendar'!K31),$D$4:$E$45,2,FALSE)),0,VLOOKUP(DATE($L$10+1,$M$28,'2ndCalendar'!K31),$D$4:$E$45,2,FALSE))</f>
        <v>0</v>
      </c>
      <c r="AC23" s="6">
        <f>IF(ISERROR(VLOOKUP(DATE($L$10+1,$M$28,'2ndCalendar'!L31),$D$4:$E$45,2,FALSE)),0,VLOOKUP(DATE($L$10+1,$M$28,'2ndCalendar'!L31),$D$4:$E$45,2,FALSE))</f>
        <v>0</v>
      </c>
      <c r="AD23" s="6">
        <f>SUM(W23:AC23)</f>
        <v>0</v>
      </c>
      <c r="AE23" s="6">
        <f>IF(ISERROR(VLOOKUP(DATE($T$10+1,$U$28,'2ndCalendar'!N31),$D$4:$E$45,2,FALSE)),0,VLOOKUP(DATE($T$10+1,$U$28,'2ndCalendar'!N31),$D$4:$E$45,2,FALSE))</f>
        <v>0</v>
      </c>
      <c r="AF23" s="6">
        <f>IF(ISERROR(VLOOKUP(DATE($T$10+1,$U$28,'2ndCalendar'!O31),$D$4:$E$45,2,FALSE)),0,VLOOKUP(DATE($T$10+1,$U$28,'2ndCalendar'!O31),$D$4:$E$45,2,FALSE))</f>
        <v>0</v>
      </c>
      <c r="AG23" s="6">
        <f>IF(ISERROR(VLOOKUP(DATE($T$10+1,$U$28,'2ndCalendar'!P31),$D$4:$E$45,2,FALSE)),0,VLOOKUP(DATE($T$10+1,$U$28,'2ndCalendar'!P31),$D$4:$E$45,2,FALSE))</f>
        <v>0</v>
      </c>
      <c r="AH23" s="6">
        <f>IF(ISERROR(VLOOKUP(DATE($T$10+1,$U$28,'2ndCalendar'!Q31),$D$4:$E$45,2,FALSE)),0,VLOOKUP(DATE($T$10+1,$U$28,'2ndCalendar'!Q31),$D$4:$E$45,2,FALSE))</f>
        <v>0</v>
      </c>
      <c r="AI23" s="6">
        <f>IF(ISERROR(VLOOKUP(DATE($T$10+1,$U$28,'2ndCalendar'!R31),$D$4:$E$45,2,FALSE)),0,VLOOKUP(DATE($T$10+1,$U$28,'2ndCalendar'!R31),$D$4:$E$45,2,FALSE))</f>
        <v>0</v>
      </c>
      <c r="AJ23" s="6">
        <f>IF(ISERROR(VLOOKUP(DATE($T$10+1,$U$28,'2ndCalendar'!S31),$D$4:$E$45,2,FALSE)),0,VLOOKUP(DATE($T$10+1,$U$28,'2ndCalendar'!S31),$D$4:$E$45,2,FALSE))</f>
        <v>0</v>
      </c>
      <c r="AK23" s="6">
        <f>IF(ISERROR(VLOOKUP(DATE($T$10+1,$U$28,'2ndCalendar'!T31),$D$4:$E$45,2,FALSE)),0,VLOOKUP(DATE($T$10+1,$U$28,'2ndCalendar'!T31),$D$4:$E$45,2,FALSE))</f>
        <v>0</v>
      </c>
      <c r="AL23" s="6">
        <f>SUM(AE23:AK23)</f>
        <v>0</v>
      </c>
    </row>
    <row r="24" spans="1:38" x14ac:dyDescent="0.2">
      <c r="A24" s="27">
        <v>22</v>
      </c>
      <c r="B24" s="30"/>
      <c r="C24" s="30"/>
      <c r="D24" s="42">
        <f t="shared" si="0"/>
        <v>40882</v>
      </c>
      <c r="E24" s="5">
        <v>21</v>
      </c>
      <c r="F24" s="3"/>
      <c r="G24" s="6">
        <f>IF(ISERROR(VLOOKUP(DATE($L$28,$M$28,'1stCalendar'!F32),$D$4:$E$45,2,FALSE)),0,VLOOKUP(DATE($L$28,$M$28,'1stCalendar'!F32),$D$4:$E$45,2,FALSE))</f>
        <v>0</v>
      </c>
      <c r="H24" s="6">
        <f>IF(ISERROR(VLOOKUP(DATE($L$28,$M$28,'1stCalendar'!G32),$D$4:$E$45,2,FALSE)),0,VLOOKUP(DATE($L$28,$M$28,'1stCalendar'!G32),$D$4:$E$45,2,FALSE))</f>
        <v>0</v>
      </c>
      <c r="I24" s="6">
        <f>IF(ISERROR(VLOOKUP(DATE($L$28,$M$28,'1stCalendar'!H32),$D$4:$E$45,2,FALSE)),0,VLOOKUP(DATE($L$28,$M$28,'1stCalendar'!H32),$D$4:$E$45,2,FALSE))</f>
        <v>0</v>
      </c>
      <c r="J24" s="6">
        <f>IF(ISERROR(VLOOKUP(DATE($L$28,$M$28,'1stCalendar'!I32),$D$4:$E$45,2,FALSE)),0,VLOOKUP(DATE($L$28,$M$28,'1stCalendar'!I32),$D$4:$E$45,2,FALSE))</f>
        <v>0</v>
      </c>
      <c r="K24" s="6">
        <f>IF(ISERROR(VLOOKUP(DATE($L$28,$M$28,'1stCalendar'!J32),$D$4:$E$45,2,FALSE)),0,VLOOKUP(DATE($L$28,$M$28,'1stCalendar'!J32),$D$4:$E$45,2,FALSE))</f>
        <v>0</v>
      </c>
      <c r="L24" s="6">
        <f>IF(ISERROR(VLOOKUP(DATE($L$28,$M$28,'1stCalendar'!K32),$D$4:$E$45,2,FALSE)),0,VLOOKUP(DATE($L$28,$M$28,'1stCalendar'!K32),$D$4:$E$45,2,FALSE))</f>
        <v>0</v>
      </c>
      <c r="M24" s="6">
        <f>IF(ISERROR(VLOOKUP(DATE($L$28,$M$28,'1stCalendar'!L32),$D$4:$E$45,2,FALSE)),0,VLOOKUP(DATE($L$28,$M$28,'1stCalendar'!L32),$D$4:$E$45,2,FALSE))</f>
        <v>0</v>
      </c>
      <c r="N24" s="6">
        <f t="shared" ref="N24:N27" si="9">SUM(G24:M24)</f>
        <v>0</v>
      </c>
      <c r="O24" s="6">
        <f>IF(ISERROR(VLOOKUP(DATE($T$28,$U$28,'1stCalendar'!N32),$D$4:$E$45,2,FALSE)),0,VLOOKUP(DATE($T$28,$U$28,'1stCalendar'!N32),$D$4:$E$45,2,FALSE))</f>
        <v>0</v>
      </c>
      <c r="P24" s="6">
        <f>IF(ISERROR(VLOOKUP(DATE($T$28,$U$28,'1stCalendar'!O32),$D$4:$E$45,2,FALSE)),0,VLOOKUP(DATE($T$28,$U$28,'1stCalendar'!O32),$D$4:$E$45,2,FALSE))</f>
        <v>0</v>
      </c>
      <c r="Q24" s="6">
        <f>IF(ISERROR(VLOOKUP(DATE($T$28,$U$28,'1stCalendar'!P32),$D$4:$E$45,2,FALSE)),0,VLOOKUP(DATE($T$28,$U$28,'1stCalendar'!P32),$D$4:$E$45,2,FALSE))</f>
        <v>0</v>
      </c>
      <c r="R24" s="6">
        <f>IF(ISERROR(VLOOKUP(DATE($T$28,$U$28,'1stCalendar'!Q32),$D$4:$E$45,2,FALSE)),0,VLOOKUP(DATE($T$28,$U$28,'1stCalendar'!Q32),$D$4:$E$45,2,FALSE))</f>
        <v>0</v>
      </c>
      <c r="S24" s="6">
        <f>IF(ISERROR(VLOOKUP(DATE($T$28,$U$28,'1stCalendar'!R32),$D$4:$E$45,2,FALSE)),0,VLOOKUP(DATE($T$28,$U$28,'1stCalendar'!R32),$D$4:$E$45,2,FALSE))</f>
        <v>0</v>
      </c>
      <c r="T24" s="6">
        <f>IF(ISERROR(VLOOKUP(DATE($T$28,$U$28,'1stCalendar'!S32),$D$4:$E$45,2,FALSE)),0,VLOOKUP(DATE($T$28,$U$28,'1stCalendar'!S32),$D$4:$E$45,2,FALSE))</f>
        <v>0</v>
      </c>
      <c r="U24" s="6">
        <f>IF(ISERROR(VLOOKUP(DATE($T$28,$U$28,'1stCalendar'!T32),$D$4:$E$45,2,FALSE)),0,VLOOKUP(DATE($T$28,$U$28,'1stCalendar'!T32),$D$4:$E$45,2,FALSE))</f>
        <v>0</v>
      </c>
      <c r="V24" s="6">
        <f t="shared" ref="V24:V27" si="10">SUM(O24:U24)</f>
        <v>0</v>
      </c>
      <c r="W24" s="6">
        <f>IF(ISERROR(VLOOKUP(DATE($L$10+1,$M$28,'2ndCalendar'!F32),$D$4:$E$45,2,FALSE)),0,VLOOKUP(DATE($L$10+1,$M$28,'2ndCalendar'!F32),$D$4:$E$45,2,FALSE))</f>
        <v>0</v>
      </c>
      <c r="X24" s="6">
        <f>IF(ISERROR(VLOOKUP(DATE($L$10+1,$M$28,'2ndCalendar'!G32),$D$4:$E$45,2,FALSE)),0,VLOOKUP(DATE($L$10+1,$M$28,'2ndCalendar'!G32),$D$4:$E$45,2,FALSE))</f>
        <v>0</v>
      </c>
      <c r="Y24" s="6">
        <f>IF(ISERROR(VLOOKUP(DATE($L$10+1,$M$28,'2ndCalendar'!H32),$D$4:$E$45,2,FALSE)),0,VLOOKUP(DATE($L$10+1,$M$28,'2ndCalendar'!H32),$D$4:$E$45,2,FALSE))</f>
        <v>0</v>
      </c>
      <c r="Z24" s="6">
        <f>IF(ISERROR(VLOOKUP(DATE($L$10+1,$M$28,'2ndCalendar'!I32),$D$4:$E$45,2,FALSE)),0,VLOOKUP(DATE($L$10+1,$M$28,'2ndCalendar'!I32),$D$4:$E$45,2,FALSE))</f>
        <v>0</v>
      </c>
      <c r="AA24" s="6">
        <f>IF(ISERROR(VLOOKUP(DATE($L$10+1,$M$28,'2ndCalendar'!J32),$D$4:$E$45,2,FALSE)),0,VLOOKUP(DATE($L$10+1,$M$28,'2ndCalendar'!J32),$D$4:$E$45,2,FALSE))</f>
        <v>0</v>
      </c>
      <c r="AB24" s="6">
        <f>IF(ISERROR(VLOOKUP(DATE($L$10+1,$M$28,'2ndCalendar'!K32),$D$4:$E$45,2,FALSE)),0,VLOOKUP(DATE($L$10+1,$M$28,'2ndCalendar'!K32),$D$4:$E$45,2,FALSE))</f>
        <v>0</v>
      </c>
      <c r="AC24" s="6">
        <f>IF(ISERROR(VLOOKUP(DATE($L$10+1,$M$28,'2ndCalendar'!L32),$D$4:$E$45,2,FALSE)),0,VLOOKUP(DATE($L$10+1,$M$28,'2ndCalendar'!L32),$D$4:$E$45,2,FALSE))</f>
        <v>0</v>
      </c>
      <c r="AD24" s="6">
        <f t="shared" ref="AD24:AD27" si="11">SUM(W24:AC24)</f>
        <v>0</v>
      </c>
      <c r="AE24" s="6">
        <f>IF(ISERROR(VLOOKUP(DATE($T$10+1,$U$28,'2ndCalendar'!N32),$D$4:$E$45,2,FALSE)),0,VLOOKUP(DATE($T$10+1,$U$28,'2ndCalendar'!N32),$D$4:$E$45,2,FALSE))</f>
        <v>0</v>
      </c>
      <c r="AF24" s="6">
        <f>IF(ISERROR(VLOOKUP(DATE($T$10+1,$U$28,'2ndCalendar'!O32),$D$4:$E$45,2,FALSE)),0,VLOOKUP(DATE($T$10+1,$U$28,'2ndCalendar'!O32),$D$4:$E$45,2,FALSE))</f>
        <v>0</v>
      </c>
      <c r="AG24" s="6">
        <f>IF(ISERROR(VLOOKUP(DATE($T$10+1,$U$28,'2ndCalendar'!P32),$D$4:$E$45,2,FALSE)),0,VLOOKUP(DATE($T$10+1,$U$28,'2ndCalendar'!P32),$D$4:$E$45,2,FALSE))</f>
        <v>0</v>
      </c>
      <c r="AH24" s="6">
        <f>IF(ISERROR(VLOOKUP(DATE($T$10+1,$U$28,'2ndCalendar'!Q32),$D$4:$E$45,2,FALSE)),0,VLOOKUP(DATE($T$10+1,$U$28,'2ndCalendar'!Q32),$D$4:$E$45,2,FALSE))</f>
        <v>0</v>
      </c>
      <c r="AI24" s="6">
        <f>IF(ISERROR(VLOOKUP(DATE($T$10+1,$U$28,'2ndCalendar'!R32),$D$4:$E$45,2,FALSE)),0,VLOOKUP(DATE($T$10+1,$U$28,'2ndCalendar'!R32),$D$4:$E$45,2,FALSE))</f>
        <v>0</v>
      </c>
      <c r="AJ24" s="6">
        <f>IF(ISERROR(VLOOKUP(DATE($T$10+1,$U$28,'2ndCalendar'!S32),$D$4:$E$45,2,FALSE)),0,VLOOKUP(DATE($T$10+1,$U$28,'2ndCalendar'!S32),$D$4:$E$45,2,FALSE))</f>
        <v>0</v>
      </c>
      <c r="AK24" s="6">
        <f>IF(ISERROR(VLOOKUP(DATE($T$10+1,$U$28,'2ndCalendar'!T32),$D$4:$E$45,2,FALSE)),0,VLOOKUP(DATE($T$10+1,$U$28,'2ndCalendar'!T32),$D$4:$E$45,2,FALSE))</f>
        <v>0</v>
      </c>
      <c r="AL24" s="6">
        <f t="shared" ref="AL24:AL27" si="12">SUM(AE24:AK24)</f>
        <v>0</v>
      </c>
    </row>
    <row r="25" spans="1:38" x14ac:dyDescent="0.2">
      <c r="A25" s="27">
        <v>23</v>
      </c>
      <c r="B25" s="30"/>
      <c r="C25" s="30"/>
      <c r="D25" s="42">
        <f t="shared" si="0"/>
        <v>40889</v>
      </c>
      <c r="E25" s="5">
        <v>22</v>
      </c>
      <c r="F25" s="3"/>
      <c r="G25" s="6">
        <f>IF(ISERROR(VLOOKUP(DATE($L$28,$M$28,'1stCalendar'!F33),$D$4:$E$45,2,FALSE)),0,VLOOKUP(DATE($L$28,$M$28,'1stCalendar'!F33),$D$4:$E$45,2,FALSE))</f>
        <v>0</v>
      </c>
      <c r="H25" s="6">
        <f>IF(ISERROR(VLOOKUP(DATE($L$28,$M$28,'1stCalendar'!G33),$D$4:$E$45,2,FALSE)),0,VLOOKUP(DATE($L$28,$M$28,'1stCalendar'!G33),$D$4:$E$45,2,FALSE))</f>
        <v>0</v>
      </c>
      <c r="I25" s="6">
        <f>IF(ISERROR(VLOOKUP(DATE($L$28,$M$28,'1stCalendar'!H33),$D$4:$E$45,2,FALSE)),0,VLOOKUP(DATE($L$28,$M$28,'1stCalendar'!H33),$D$4:$E$45,2,FALSE))</f>
        <v>0</v>
      </c>
      <c r="J25" s="6">
        <f>IF(ISERROR(VLOOKUP(DATE($L$28,$M$28,'1stCalendar'!I33),$D$4:$E$45,2,FALSE)),0,VLOOKUP(DATE($L$28,$M$28,'1stCalendar'!I33),$D$4:$E$45,2,FALSE))</f>
        <v>0</v>
      </c>
      <c r="K25" s="6">
        <f>IF(ISERROR(VLOOKUP(DATE($L$28,$M$28,'1stCalendar'!J33),$D$4:$E$45,2,FALSE)),0,VLOOKUP(DATE($L$28,$M$28,'1stCalendar'!J33),$D$4:$E$45,2,FALSE))</f>
        <v>0</v>
      </c>
      <c r="L25" s="6">
        <f>IF(ISERROR(VLOOKUP(DATE($L$28,$M$28,'1stCalendar'!K33),$D$4:$E$45,2,FALSE)),0,VLOOKUP(DATE($L$28,$M$28,'1stCalendar'!K33),$D$4:$E$45,2,FALSE))</f>
        <v>0</v>
      </c>
      <c r="M25" s="6">
        <f>IF(ISERROR(VLOOKUP(DATE($L$28,$M$28,'1stCalendar'!L33),$D$4:$E$45,2,FALSE)),0,VLOOKUP(DATE($L$28,$M$28,'1stCalendar'!L33),$D$4:$E$45,2,FALSE))</f>
        <v>0</v>
      </c>
      <c r="N25" s="6">
        <f t="shared" si="9"/>
        <v>0</v>
      </c>
      <c r="O25" s="6">
        <f>IF(ISERROR(VLOOKUP(DATE($T$28,$U$28,'1stCalendar'!N33),$D$4:$E$45,2,FALSE)),0,VLOOKUP(DATE($T$28,$U$28,'1stCalendar'!N33),$D$4:$E$45,2,FALSE))</f>
        <v>0</v>
      </c>
      <c r="P25" s="6">
        <f>IF(ISERROR(VLOOKUP(DATE($T$28,$U$28,'1stCalendar'!O33),$D$4:$E$45,2,FALSE)),0,VLOOKUP(DATE($T$28,$U$28,'1stCalendar'!O33),$D$4:$E$45,2,FALSE))</f>
        <v>0</v>
      </c>
      <c r="Q25" s="6">
        <f>IF(ISERROR(VLOOKUP(DATE($T$28,$U$28,'1stCalendar'!P33),$D$4:$E$45,2,FALSE)),0,VLOOKUP(DATE($T$28,$U$28,'1stCalendar'!P33),$D$4:$E$45,2,FALSE))</f>
        <v>0</v>
      </c>
      <c r="R25" s="6">
        <f>IF(ISERROR(VLOOKUP(DATE($T$28,$U$28,'1stCalendar'!Q33),$D$4:$E$45,2,FALSE)),0,VLOOKUP(DATE($T$28,$U$28,'1stCalendar'!Q33),$D$4:$E$45,2,FALSE))</f>
        <v>0</v>
      </c>
      <c r="S25" s="6">
        <f>IF(ISERROR(VLOOKUP(DATE($T$28,$U$28,'1stCalendar'!R33),$D$4:$E$45,2,FALSE)),0,VLOOKUP(DATE($T$28,$U$28,'1stCalendar'!R33),$D$4:$E$45,2,FALSE))</f>
        <v>0</v>
      </c>
      <c r="T25" s="6">
        <f>IF(ISERROR(VLOOKUP(DATE($T$28,$U$28,'1stCalendar'!S33),$D$4:$E$45,2,FALSE)),0,VLOOKUP(DATE($T$28,$U$28,'1stCalendar'!S33),$D$4:$E$45,2,FALSE))</f>
        <v>0</v>
      </c>
      <c r="U25" s="6">
        <f>IF(ISERROR(VLOOKUP(DATE($T$28,$U$28,'1stCalendar'!T33),$D$4:$E$45,2,FALSE)),0,VLOOKUP(DATE($T$28,$U$28,'1stCalendar'!T33),$D$4:$E$45,2,FALSE))</f>
        <v>0</v>
      </c>
      <c r="V25" s="6">
        <f t="shared" si="10"/>
        <v>0</v>
      </c>
      <c r="W25" s="6">
        <f>IF(ISERROR(VLOOKUP(DATE($L$10+1,$M$28,'2ndCalendar'!F33),$D$4:$E$45,2,FALSE)),0,VLOOKUP(DATE($L$10+1,$M$28,'2ndCalendar'!F33),$D$4:$E$45,2,FALSE))</f>
        <v>0</v>
      </c>
      <c r="X25" s="6">
        <f>IF(ISERROR(VLOOKUP(DATE($L$10+1,$M$28,'2ndCalendar'!G33),$D$4:$E$45,2,FALSE)),0,VLOOKUP(DATE($L$10+1,$M$28,'2ndCalendar'!G33),$D$4:$E$45,2,FALSE))</f>
        <v>0</v>
      </c>
      <c r="Y25" s="6">
        <f>IF(ISERROR(VLOOKUP(DATE($L$10+1,$M$28,'2ndCalendar'!H33),$D$4:$E$45,2,FALSE)),0,VLOOKUP(DATE($L$10+1,$M$28,'2ndCalendar'!H33),$D$4:$E$45,2,FALSE))</f>
        <v>0</v>
      </c>
      <c r="Z25" s="6">
        <f>IF(ISERROR(VLOOKUP(DATE($L$10+1,$M$28,'2ndCalendar'!I33),$D$4:$E$45,2,FALSE)),0,VLOOKUP(DATE($L$10+1,$M$28,'2ndCalendar'!I33),$D$4:$E$45,2,FALSE))</f>
        <v>0</v>
      </c>
      <c r="AA25" s="6">
        <f>IF(ISERROR(VLOOKUP(DATE($L$10+1,$M$28,'2ndCalendar'!J33),$D$4:$E$45,2,FALSE)),0,VLOOKUP(DATE($L$10+1,$M$28,'2ndCalendar'!J33),$D$4:$E$45,2,FALSE))</f>
        <v>0</v>
      </c>
      <c r="AB25" s="6">
        <f>IF(ISERROR(VLOOKUP(DATE($L$10+1,$M$28,'2ndCalendar'!K33),$D$4:$E$45,2,FALSE)),0,VLOOKUP(DATE($L$10+1,$M$28,'2ndCalendar'!K33),$D$4:$E$45,2,FALSE))</f>
        <v>0</v>
      </c>
      <c r="AC25" s="6">
        <f>IF(ISERROR(VLOOKUP(DATE($L$10+1,$M$28,'2ndCalendar'!L33),$D$4:$E$45,2,FALSE)),0,VLOOKUP(DATE($L$10+1,$M$28,'2ndCalendar'!L33),$D$4:$E$45,2,FALSE))</f>
        <v>0</v>
      </c>
      <c r="AD25" s="6">
        <f t="shared" si="11"/>
        <v>0</v>
      </c>
      <c r="AE25" s="6">
        <f>IF(ISERROR(VLOOKUP(DATE($T$10+1,$U$28,'2ndCalendar'!N33),$D$4:$E$45,2,FALSE)),0,VLOOKUP(DATE($T$10+1,$U$28,'2ndCalendar'!N33),$D$4:$E$45,2,FALSE))</f>
        <v>0</v>
      </c>
      <c r="AF25" s="6">
        <f>IF(ISERROR(VLOOKUP(DATE($T$10+1,$U$28,'2ndCalendar'!O33),$D$4:$E$45,2,FALSE)),0,VLOOKUP(DATE($T$10+1,$U$28,'2ndCalendar'!O33),$D$4:$E$45,2,FALSE))</f>
        <v>0</v>
      </c>
      <c r="AG25" s="6">
        <f>IF(ISERROR(VLOOKUP(DATE($T$10+1,$U$28,'2ndCalendar'!P33),$D$4:$E$45,2,FALSE)),0,VLOOKUP(DATE($T$10+1,$U$28,'2ndCalendar'!P33),$D$4:$E$45,2,FALSE))</f>
        <v>0</v>
      </c>
      <c r="AH25" s="6">
        <f>IF(ISERROR(VLOOKUP(DATE($T$10+1,$U$28,'2ndCalendar'!Q33),$D$4:$E$45,2,FALSE)),0,VLOOKUP(DATE($T$10+1,$U$28,'2ndCalendar'!Q33),$D$4:$E$45,2,FALSE))</f>
        <v>0</v>
      </c>
      <c r="AI25" s="6">
        <f>IF(ISERROR(VLOOKUP(DATE($T$10+1,$U$28,'2ndCalendar'!R33),$D$4:$E$45,2,FALSE)),0,VLOOKUP(DATE($T$10+1,$U$28,'2ndCalendar'!R33),$D$4:$E$45,2,FALSE))</f>
        <v>0</v>
      </c>
      <c r="AJ25" s="6">
        <f>IF(ISERROR(VLOOKUP(DATE($T$10+1,$U$28,'2ndCalendar'!S33),$D$4:$E$45,2,FALSE)),0,VLOOKUP(DATE($T$10+1,$U$28,'2ndCalendar'!S33),$D$4:$E$45,2,FALSE))</f>
        <v>0</v>
      </c>
      <c r="AK25" s="6">
        <f>IF(ISERROR(VLOOKUP(DATE($T$10+1,$U$28,'2ndCalendar'!T33),$D$4:$E$45,2,FALSE)),0,VLOOKUP(DATE($T$10+1,$U$28,'2ndCalendar'!T33),$D$4:$E$45,2,FALSE))</f>
        <v>0</v>
      </c>
      <c r="AL25" s="6">
        <f t="shared" si="12"/>
        <v>0</v>
      </c>
    </row>
    <row r="26" spans="1:38" x14ac:dyDescent="0.2">
      <c r="A26" s="27">
        <v>24</v>
      </c>
      <c r="B26" s="30"/>
      <c r="C26" s="30"/>
      <c r="D26" s="42">
        <f t="shared" si="0"/>
        <v>40896</v>
      </c>
      <c r="E26" s="5">
        <v>23</v>
      </c>
      <c r="F26" s="3"/>
      <c r="G26" s="6">
        <f>IF(ISERROR(VLOOKUP(DATE($L$28,$M$28,'1stCalendar'!F34),$D$4:$E$45,2,FALSE)),0,VLOOKUP(DATE($L$28,$M$28,'1stCalendar'!F34),$D$4:$E$45,2,FALSE))</f>
        <v>0</v>
      </c>
      <c r="H26" s="6">
        <f>IF(ISERROR(VLOOKUP(DATE($L$28,$M$28,'1stCalendar'!G34),$D$4:$E$45,2,FALSE)),0,VLOOKUP(DATE($L$28,$M$28,'1stCalendar'!G34),$D$4:$E$45,2,FALSE))</f>
        <v>0</v>
      </c>
      <c r="I26" s="6">
        <f>IF(ISERROR(VLOOKUP(DATE($L$28,$M$28,'1stCalendar'!H34),$D$4:$E$45,2,FALSE)),0,VLOOKUP(DATE($L$28,$M$28,'1stCalendar'!H34),$D$4:$E$45,2,FALSE))</f>
        <v>0</v>
      </c>
      <c r="J26" s="6">
        <f>IF(ISERROR(VLOOKUP(DATE($L$28,$M$28,'1stCalendar'!I34),$D$4:$E$45,2,FALSE)),0,VLOOKUP(DATE($L$28,$M$28,'1stCalendar'!I34),$D$4:$E$45,2,FALSE))</f>
        <v>0</v>
      </c>
      <c r="K26" s="6">
        <f>IF(ISERROR(VLOOKUP(DATE($L$28,$M$28,'1stCalendar'!J34),$D$4:$E$45,2,FALSE)),0,VLOOKUP(DATE($L$28,$M$28,'1stCalendar'!J34),$D$4:$E$45,2,FALSE))</f>
        <v>0</v>
      </c>
      <c r="L26" s="6">
        <f>IF(ISERROR(VLOOKUP(DATE($L$28,$M$28,'1stCalendar'!K34),$D$4:$E$45,2,FALSE)),0,VLOOKUP(DATE($L$28,$M$28,'1stCalendar'!K34),$D$4:$E$45,2,FALSE))</f>
        <v>0</v>
      </c>
      <c r="M26" s="6">
        <f>IF(ISERROR(VLOOKUP(DATE($L$28,$M$28,'1stCalendar'!L34),$D$4:$E$45,2,FALSE)),0,VLOOKUP(DATE($L$28,$M$28,'1stCalendar'!L34),$D$4:$E$45,2,FALSE))</f>
        <v>0</v>
      </c>
      <c r="N26" s="6">
        <f t="shared" si="9"/>
        <v>0</v>
      </c>
      <c r="O26" s="6">
        <f>IF(ISERROR(VLOOKUP(DATE($T$28,$U$28,'1stCalendar'!N34),$D$4:$E$45,2,FALSE)),0,VLOOKUP(DATE($T$28,$U$28,'1stCalendar'!N34),$D$4:$E$45,2,FALSE))</f>
        <v>0</v>
      </c>
      <c r="P26" s="6">
        <f>IF(ISERROR(VLOOKUP(DATE($T$28,$U$28,'1stCalendar'!O34),$D$4:$E$45,2,FALSE)),0,VLOOKUP(DATE($T$28,$U$28,'1stCalendar'!O34),$D$4:$E$45,2,FALSE))</f>
        <v>0</v>
      </c>
      <c r="Q26" s="6">
        <f>IF(ISERROR(VLOOKUP(DATE($T$28,$U$28,'1stCalendar'!P34),$D$4:$E$45,2,FALSE)),0,VLOOKUP(DATE($T$28,$U$28,'1stCalendar'!P34),$D$4:$E$45,2,FALSE))</f>
        <v>0</v>
      </c>
      <c r="R26" s="6">
        <f>IF(ISERROR(VLOOKUP(DATE($T$28,$U$28,'1stCalendar'!Q34),$D$4:$E$45,2,FALSE)),0,VLOOKUP(DATE($T$28,$U$28,'1stCalendar'!Q34),$D$4:$E$45,2,FALSE))</f>
        <v>0</v>
      </c>
      <c r="S26" s="6">
        <f>IF(ISERROR(VLOOKUP(DATE($T$28,$U$28,'1stCalendar'!R34),$D$4:$E$45,2,FALSE)),0,VLOOKUP(DATE($T$28,$U$28,'1stCalendar'!R34),$D$4:$E$45,2,FALSE))</f>
        <v>0</v>
      </c>
      <c r="T26" s="6">
        <f>IF(ISERROR(VLOOKUP(DATE($T$28,$U$28,'1stCalendar'!S34),$D$4:$E$45,2,FALSE)),0,VLOOKUP(DATE($T$28,$U$28,'1stCalendar'!S34),$D$4:$E$45,2,FALSE))</f>
        <v>0</v>
      </c>
      <c r="U26" s="6">
        <f>IF(ISERROR(VLOOKUP(DATE($T$28,$U$28,'1stCalendar'!T34),$D$4:$E$45,2,FALSE)),0,VLOOKUP(DATE($T$28,$U$28,'1stCalendar'!T34),$D$4:$E$45,2,FALSE))</f>
        <v>0</v>
      </c>
      <c r="V26" s="6">
        <f t="shared" si="10"/>
        <v>0</v>
      </c>
      <c r="W26" s="6">
        <f>IF(ISERROR(VLOOKUP(DATE($L$10+1,$M$28,'2ndCalendar'!F34),$D$4:$E$45,2,FALSE)),0,VLOOKUP(DATE($L$10+1,$M$28,'2ndCalendar'!F34),$D$4:$E$45,2,FALSE))</f>
        <v>0</v>
      </c>
      <c r="X26" s="6">
        <f>IF(ISERROR(VLOOKUP(DATE($L$10+1,$M$28,'2ndCalendar'!G34),$D$4:$E$45,2,FALSE)),0,VLOOKUP(DATE($L$10+1,$M$28,'2ndCalendar'!G34),$D$4:$E$45,2,FALSE))</f>
        <v>0</v>
      </c>
      <c r="Y26" s="6">
        <f>IF(ISERROR(VLOOKUP(DATE($L$10+1,$M$28,'2ndCalendar'!H34),$D$4:$E$45,2,FALSE)),0,VLOOKUP(DATE($L$10+1,$M$28,'2ndCalendar'!H34),$D$4:$E$45,2,FALSE))</f>
        <v>0</v>
      </c>
      <c r="Z26" s="6">
        <f>IF(ISERROR(VLOOKUP(DATE($L$10+1,$M$28,'2ndCalendar'!I34),$D$4:$E$45,2,FALSE)),0,VLOOKUP(DATE($L$10+1,$M$28,'2ndCalendar'!I34),$D$4:$E$45,2,FALSE))</f>
        <v>0</v>
      </c>
      <c r="AA26" s="6">
        <f>IF(ISERROR(VLOOKUP(DATE($L$10+1,$M$28,'2ndCalendar'!J34),$D$4:$E$45,2,FALSE)),0,VLOOKUP(DATE($L$10+1,$M$28,'2ndCalendar'!J34),$D$4:$E$45,2,FALSE))</f>
        <v>0</v>
      </c>
      <c r="AB26" s="6">
        <f>IF(ISERROR(VLOOKUP(DATE($L$10+1,$M$28,'2ndCalendar'!K34),$D$4:$E$45,2,FALSE)),0,VLOOKUP(DATE($L$10+1,$M$28,'2ndCalendar'!K34),$D$4:$E$45,2,FALSE))</f>
        <v>0</v>
      </c>
      <c r="AC26" s="6">
        <f>IF(ISERROR(VLOOKUP(DATE($L$10+1,$M$28,'2ndCalendar'!L34),$D$4:$E$45,2,FALSE)),0,VLOOKUP(DATE($L$10+1,$M$28,'2ndCalendar'!L34),$D$4:$E$45,2,FALSE))</f>
        <v>0</v>
      </c>
      <c r="AD26" s="6">
        <f t="shared" si="11"/>
        <v>0</v>
      </c>
      <c r="AE26" s="6">
        <f>IF(ISERROR(VLOOKUP(DATE($T$10+1,$U$28,'2ndCalendar'!N34),$D$4:$E$45,2,FALSE)),0,VLOOKUP(DATE($T$10+1,$U$28,'2ndCalendar'!N34),$D$4:$E$45,2,FALSE))</f>
        <v>0</v>
      </c>
      <c r="AF26" s="6">
        <f>IF(ISERROR(VLOOKUP(DATE($T$10+1,$U$28,'2ndCalendar'!O34),$D$4:$E$45,2,FALSE)),0,VLOOKUP(DATE($T$10+1,$U$28,'2ndCalendar'!O34),$D$4:$E$45,2,FALSE))</f>
        <v>0</v>
      </c>
      <c r="AG26" s="6">
        <f>IF(ISERROR(VLOOKUP(DATE($T$10+1,$U$28,'2ndCalendar'!P34),$D$4:$E$45,2,FALSE)),0,VLOOKUP(DATE($T$10+1,$U$28,'2ndCalendar'!P34),$D$4:$E$45,2,FALSE))</f>
        <v>0</v>
      </c>
      <c r="AH26" s="6">
        <f>IF(ISERROR(VLOOKUP(DATE($T$10+1,$U$28,'2ndCalendar'!Q34),$D$4:$E$45,2,FALSE)),0,VLOOKUP(DATE($T$10+1,$U$28,'2ndCalendar'!Q34),$D$4:$E$45,2,FALSE))</f>
        <v>0</v>
      </c>
      <c r="AI26" s="6">
        <f>IF(ISERROR(VLOOKUP(DATE($T$10+1,$U$28,'2ndCalendar'!R34),$D$4:$E$45,2,FALSE)),0,VLOOKUP(DATE($T$10+1,$U$28,'2ndCalendar'!R34),$D$4:$E$45,2,FALSE))</f>
        <v>0</v>
      </c>
      <c r="AJ26" s="6">
        <f>IF(ISERROR(VLOOKUP(DATE($T$10+1,$U$28,'2ndCalendar'!S34),$D$4:$E$45,2,FALSE)),0,VLOOKUP(DATE($T$10+1,$U$28,'2ndCalendar'!S34),$D$4:$E$45,2,FALSE))</f>
        <v>0</v>
      </c>
      <c r="AK26" s="6">
        <f>IF(ISERROR(VLOOKUP(DATE($T$10+1,$U$28,'2ndCalendar'!T34),$D$4:$E$45,2,FALSE)),0,VLOOKUP(DATE($T$10+1,$U$28,'2ndCalendar'!T34),$D$4:$E$45,2,FALSE))</f>
        <v>0</v>
      </c>
      <c r="AL26" s="6">
        <f t="shared" si="12"/>
        <v>0</v>
      </c>
    </row>
    <row r="27" spans="1:38" x14ac:dyDescent="0.2">
      <c r="A27" s="27">
        <v>25</v>
      </c>
      <c r="B27" s="30"/>
      <c r="C27" s="30"/>
      <c r="D27" s="42">
        <f t="shared" si="0"/>
        <v>40903</v>
      </c>
      <c r="E27" s="5">
        <v>24</v>
      </c>
      <c r="F27" s="3"/>
      <c r="G27" s="6">
        <f>IF(ISERROR(VLOOKUP(DATE($L$28,$M$28,'1stCalendar'!F35),$D$4:$E$45,2,FALSE)),0,VLOOKUP(DATE($L$28,$M$28,'1stCalendar'!F35),$D$4:$E$45,2,FALSE))</f>
        <v>0</v>
      </c>
      <c r="H27" s="6">
        <f>IF(ISERROR(VLOOKUP(DATE($L$28,$M$28,'1stCalendar'!G35),$D$4:$E$45,2,FALSE)),0,VLOOKUP(DATE($L$28,$M$28,'1stCalendar'!G35),$D$4:$E$45,2,FALSE))</f>
        <v>0</v>
      </c>
      <c r="I27" s="6">
        <f>IF(ISERROR(VLOOKUP(DATE($L$28,$M$28,'1stCalendar'!H35),$D$4:$E$45,2,FALSE)),0,VLOOKUP(DATE($L$28,$M$28,'1stCalendar'!H35),$D$4:$E$45,2,FALSE))</f>
        <v>0</v>
      </c>
      <c r="J27" s="6">
        <f>IF(ISERROR(VLOOKUP(DATE($L$28,$M$28,'1stCalendar'!I35),$D$4:$E$45,2,FALSE)),0,VLOOKUP(DATE($L$28,$M$28,'1stCalendar'!I35),$D$4:$E$45,2,FALSE))</f>
        <v>0</v>
      </c>
      <c r="K27" s="6">
        <f>IF(ISERROR(VLOOKUP(DATE($L$28,$M$28,'1stCalendar'!J35),$D$4:$E$45,2,FALSE)),0,VLOOKUP(DATE($L$28,$M$28,'1stCalendar'!J35),$D$4:$E$45,2,FALSE))</f>
        <v>0</v>
      </c>
      <c r="L27" s="6">
        <f>IF(ISERROR(VLOOKUP(DATE($L$28,$M$28,'1stCalendar'!K35),$D$4:$E$45,2,FALSE)),0,VLOOKUP(DATE($L$28,$M$28,'1stCalendar'!K35),$D$4:$E$45,2,FALSE))</f>
        <v>0</v>
      </c>
      <c r="M27" s="6">
        <f>IF(ISERROR(VLOOKUP(DATE($L$28,$M$28,'1stCalendar'!L35),$D$4:$E$45,2,FALSE)),0,VLOOKUP(DATE($L$28,$M$28,'1stCalendar'!L35),$D$4:$E$45,2,FALSE))</f>
        <v>0</v>
      </c>
      <c r="N27" s="6">
        <f t="shared" si="9"/>
        <v>0</v>
      </c>
      <c r="O27" s="6">
        <f>IF(ISERROR(VLOOKUP(DATE($T$28,$U$28,'1stCalendar'!N35),$D$4:$E$45,2,FALSE)),0,VLOOKUP(DATE($T$28,$U$28,'1stCalendar'!N35),$D$4:$E$45,2,FALSE))</f>
        <v>0</v>
      </c>
      <c r="P27" s="6">
        <f>IF(ISERROR(VLOOKUP(DATE($T$28,$U$28,'1stCalendar'!O35),$D$4:$E$45,2,FALSE)),0,VLOOKUP(DATE($T$28,$U$28,'1stCalendar'!O35),$D$4:$E$45,2,FALSE))</f>
        <v>0</v>
      </c>
      <c r="Q27" s="6">
        <f>IF(ISERROR(VLOOKUP(DATE($T$28,$U$28,'1stCalendar'!P35),$D$4:$E$45,2,FALSE)),0,VLOOKUP(DATE($T$28,$U$28,'1stCalendar'!P35),$D$4:$E$45,2,FALSE))</f>
        <v>0</v>
      </c>
      <c r="R27" s="6">
        <f>IF(ISERROR(VLOOKUP(DATE($T$28,$U$28,'1stCalendar'!Q35),$D$4:$E$45,2,FALSE)),0,VLOOKUP(DATE($T$28,$U$28,'1stCalendar'!Q35),$D$4:$E$45,2,FALSE))</f>
        <v>0</v>
      </c>
      <c r="S27" s="6">
        <f>IF(ISERROR(VLOOKUP(DATE($T$28,$U$28,'1stCalendar'!R35),$D$4:$E$45,2,FALSE)),0,VLOOKUP(DATE($T$28,$U$28,'1stCalendar'!R35),$D$4:$E$45,2,FALSE))</f>
        <v>0</v>
      </c>
      <c r="T27" s="6">
        <f>IF(ISERROR(VLOOKUP(DATE($T$28,$U$28,'1stCalendar'!S35),$D$4:$E$45,2,FALSE)),0,VLOOKUP(DATE($T$28,$U$28,'1stCalendar'!S35),$D$4:$E$45,2,FALSE))</f>
        <v>0</v>
      </c>
      <c r="U27" s="6">
        <f>IF(ISERROR(VLOOKUP(DATE($T$28,$U$28,'1stCalendar'!T35),$D$4:$E$45,2,FALSE)),0,VLOOKUP(DATE($T$28,$U$28,'1stCalendar'!T35),$D$4:$E$45,2,FALSE))</f>
        <v>0</v>
      </c>
      <c r="V27" s="6">
        <f t="shared" si="10"/>
        <v>0</v>
      </c>
      <c r="W27" s="6">
        <f>IF(ISERROR(VLOOKUP(DATE($L$10+1,$M$28,'2ndCalendar'!F35),$D$4:$E$45,2,FALSE)),0,VLOOKUP(DATE($L$10+1,$M$28,'2ndCalendar'!F35),$D$4:$E$45,2,FALSE))</f>
        <v>0</v>
      </c>
      <c r="X27" s="6">
        <f>IF(ISERROR(VLOOKUP(DATE($L$10+1,$M$28,'2ndCalendar'!G35),$D$4:$E$45,2,FALSE)),0,VLOOKUP(DATE($L$10+1,$M$28,'2ndCalendar'!G35),$D$4:$E$45,2,FALSE))</f>
        <v>0</v>
      </c>
      <c r="Y27" s="6">
        <f>IF(ISERROR(VLOOKUP(DATE($L$10+1,$M$28,'2ndCalendar'!H35),$D$4:$E$45,2,FALSE)),0,VLOOKUP(DATE($L$10+1,$M$28,'2ndCalendar'!H35),$D$4:$E$45,2,FALSE))</f>
        <v>0</v>
      </c>
      <c r="Z27" s="6">
        <f>IF(ISERROR(VLOOKUP(DATE($L$10+1,$M$28,'2ndCalendar'!I35),$D$4:$E$45,2,FALSE)),0,VLOOKUP(DATE($L$10+1,$M$28,'2ndCalendar'!I35),$D$4:$E$45,2,FALSE))</f>
        <v>0</v>
      </c>
      <c r="AA27" s="6">
        <f>IF(ISERROR(VLOOKUP(DATE($L$10+1,$M$28,'2ndCalendar'!J35),$D$4:$E$45,2,FALSE)),0,VLOOKUP(DATE($L$10+1,$M$28,'2ndCalendar'!J35),$D$4:$E$45,2,FALSE))</f>
        <v>0</v>
      </c>
      <c r="AB27" s="6">
        <f>IF(ISERROR(VLOOKUP(DATE($L$10+1,$M$28,'2ndCalendar'!K35),$D$4:$E$45,2,FALSE)),0,VLOOKUP(DATE($L$10+1,$M$28,'2ndCalendar'!K35),$D$4:$E$45,2,FALSE))</f>
        <v>0</v>
      </c>
      <c r="AC27" s="6">
        <f>IF(ISERROR(VLOOKUP(DATE($L$10+1,$M$28,'2ndCalendar'!L35),$D$4:$E$45,2,FALSE)),0,VLOOKUP(DATE($L$10+1,$M$28,'2ndCalendar'!L35),$D$4:$E$45,2,FALSE))</f>
        <v>0</v>
      </c>
      <c r="AD27" s="6">
        <f t="shared" si="11"/>
        <v>0</v>
      </c>
      <c r="AE27" s="6">
        <f>IF(ISERROR(VLOOKUP(DATE($T$10+1,$U$28,'2ndCalendar'!N35),$D$4:$E$45,2,FALSE)),0,VLOOKUP(DATE($T$10+1,$U$28,'2ndCalendar'!N35),$D$4:$E$45,2,FALSE))</f>
        <v>0</v>
      </c>
      <c r="AF27" s="6">
        <f>IF(ISERROR(VLOOKUP(DATE($T$10+1,$U$28,'2ndCalendar'!O35),$D$4:$E$45,2,FALSE)),0,VLOOKUP(DATE($T$10+1,$U$28,'2ndCalendar'!O35),$D$4:$E$45,2,FALSE))</f>
        <v>0</v>
      </c>
      <c r="AG27" s="6">
        <f>IF(ISERROR(VLOOKUP(DATE($T$10+1,$U$28,'2ndCalendar'!P35),$D$4:$E$45,2,FALSE)),0,VLOOKUP(DATE($T$10+1,$U$28,'2ndCalendar'!P35),$D$4:$E$45,2,FALSE))</f>
        <v>0</v>
      </c>
      <c r="AH27" s="6">
        <f>IF(ISERROR(VLOOKUP(DATE($T$10+1,$U$28,'2ndCalendar'!Q35),$D$4:$E$45,2,FALSE)),0,VLOOKUP(DATE($T$10+1,$U$28,'2ndCalendar'!Q35),$D$4:$E$45,2,FALSE))</f>
        <v>0</v>
      </c>
      <c r="AI27" s="6">
        <f>IF(ISERROR(VLOOKUP(DATE($T$10+1,$U$28,'2ndCalendar'!R35),$D$4:$E$45,2,FALSE)),0,VLOOKUP(DATE($T$10+1,$U$28,'2ndCalendar'!R35),$D$4:$E$45,2,FALSE))</f>
        <v>0</v>
      </c>
      <c r="AJ27" s="6">
        <f>IF(ISERROR(VLOOKUP(DATE($T$10+1,$U$28,'2ndCalendar'!S35),$D$4:$E$45,2,FALSE)),0,VLOOKUP(DATE($T$10+1,$U$28,'2ndCalendar'!S35),$D$4:$E$45,2,FALSE))</f>
        <v>0</v>
      </c>
      <c r="AK27" s="6">
        <f>IF(ISERROR(VLOOKUP(DATE($T$10+1,$U$28,'2ndCalendar'!T35),$D$4:$E$45,2,FALSE)),0,VLOOKUP(DATE($T$10+1,$U$28,'2ndCalendar'!T35),$D$4:$E$45,2,FALSE))</f>
        <v>0</v>
      </c>
      <c r="AL27" s="6">
        <f t="shared" si="12"/>
        <v>0</v>
      </c>
    </row>
    <row r="28" spans="1:38" x14ac:dyDescent="0.2">
      <c r="A28" s="27">
        <v>26</v>
      </c>
      <c r="B28" s="30"/>
      <c r="C28" s="30"/>
      <c r="D28" s="42">
        <f t="shared" si="0"/>
        <v>40910</v>
      </c>
      <c r="E28" s="5">
        <v>25</v>
      </c>
      <c r="F28" s="3"/>
      <c r="G28" s="6">
        <f>IF(ISERROR(VLOOKUP(DATE($L$28,$M$28,'1stCalendar'!F36),$D$4:$E$45,2,FALSE)),0,VLOOKUP(DATE($L$28,$M$28,'1stCalendar'!F36),$D$4:$E$45,2,FALSE))</f>
        <v>0</v>
      </c>
      <c r="H28" s="6">
        <f>IF(ISERROR(VLOOKUP(DATE($L$28,$M$28,'1stCalendar'!G36),$D$4:$E$45,2,FALSE)),0,VLOOKUP(DATE($L$28,$M$28,'1stCalendar'!G36),$D$4:$E$45,2,FALSE))</f>
        <v>0</v>
      </c>
      <c r="I28" s="6"/>
      <c r="J28" s="6"/>
      <c r="K28" s="6"/>
      <c r="L28" s="6">
        <f>'1stCalendar'!K36</f>
        <v>2011</v>
      </c>
      <c r="M28" s="6">
        <f>'1stCalendar'!L36</f>
        <v>5</v>
      </c>
      <c r="N28" s="6">
        <f>SUM(G28:H28)</f>
        <v>0</v>
      </c>
      <c r="O28" s="6">
        <f>IF(ISERROR(VLOOKUP(DATE($T$28,$U$28,'1stCalendar'!N36),$D$4:$E$45,2,FALSE)),0,VLOOKUP(DATE($T$28,$U$28,'1stCalendar'!N36),$D$4:$E$45,2,FALSE))</f>
        <v>0</v>
      </c>
      <c r="P28" s="6">
        <f>IF(ISERROR(VLOOKUP(DATE($T$28,$U$28,'1stCalendar'!O36),$D$4:$E$45,2,FALSE)),0,VLOOKUP(DATE($T$28,$U$28,'1stCalendar'!O36),$D$4:$E$45,2,FALSE))</f>
        <v>0</v>
      </c>
      <c r="Q28" s="6"/>
      <c r="R28" s="6"/>
      <c r="S28" s="6"/>
      <c r="T28" s="6">
        <f>'1stCalendar'!S36</f>
        <v>2011</v>
      </c>
      <c r="U28" s="6">
        <f>'1stCalendar'!T36</f>
        <v>6</v>
      </c>
      <c r="V28" s="6">
        <f>SUM(O28:P28)</f>
        <v>0</v>
      </c>
      <c r="W28" s="6">
        <f>IF(ISERROR(VLOOKUP(DATE($L$10+1,$M$28,'2ndCalendar'!F36),$D$4:$E$45,2,FALSE)),0,VLOOKUP(DATE($L$10+1,$M$28,'2ndCalendar'!F36),$D$4:$E$45,2,FALSE))</f>
        <v>0</v>
      </c>
      <c r="X28" s="6">
        <f>IF(ISERROR(VLOOKUP(DATE($L$10+1,$M$28,'2ndCalendar'!G36),$D$4:$E$45,2,FALSE)),0,VLOOKUP(DATE($L$10+1,$M$28,'2ndCalendar'!G36),$D$4:$E$45,2,FALSE))</f>
        <v>0</v>
      </c>
      <c r="AB28" s="1">
        <f>'2ndCalendar'!K36</f>
        <v>2012</v>
      </c>
      <c r="AC28" s="1">
        <f>'2ndCalendar'!L36</f>
        <v>5</v>
      </c>
      <c r="AD28" s="6">
        <f>SUM(W28:X28)</f>
        <v>0</v>
      </c>
      <c r="AE28" s="6">
        <f>IF(ISERROR(VLOOKUP(DATE($T$10+1,$U$28,'2ndCalendar'!N36),$D$4:$E$45,2,FALSE)),0,VLOOKUP(DATE($T$10+1,$U$28,'2ndCalendar'!N36),$D$4:$E$45,2,FALSE))</f>
        <v>0</v>
      </c>
      <c r="AF28" s="6">
        <f>IF(ISERROR(VLOOKUP(DATE($T$10+1,$U$28,'2ndCalendar'!O36),$D$4:$E$45,2,FALSE)),0,VLOOKUP(DATE($T$10+1,$U$28,'2ndCalendar'!O36),$D$4:$E$45,2,FALSE))</f>
        <v>0</v>
      </c>
      <c r="AJ28" s="1">
        <f>'2ndCalendar'!S36</f>
        <v>2012</v>
      </c>
      <c r="AK28" s="1">
        <f>'2ndCalendar'!T36</f>
        <v>6</v>
      </c>
      <c r="AL28" s="6">
        <f>SUM(AE28:AF28)</f>
        <v>0</v>
      </c>
    </row>
    <row r="29" spans="1:38" x14ac:dyDescent="0.2">
      <c r="A29" s="27">
        <v>27</v>
      </c>
      <c r="B29" s="30"/>
      <c r="C29" s="30"/>
      <c r="D29" s="42">
        <f t="shared" si="0"/>
        <v>40917</v>
      </c>
      <c r="E29" s="5">
        <v>26</v>
      </c>
      <c r="F29" s="3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AD29" s="6"/>
      <c r="AL29" s="6"/>
    </row>
    <row r="30" spans="1:38" x14ac:dyDescent="0.2">
      <c r="A30" s="27">
        <v>28</v>
      </c>
      <c r="B30" s="30"/>
      <c r="C30" s="30"/>
      <c r="D30" s="42">
        <f t="shared" si="0"/>
        <v>40924</v>
      </c>
      <c r="E30" s="5">
        <v>27</v>
      </c>
      <c r="F30" s="3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AD30" s="6"/>
      <c r="AL30" s="6"/>
    </row>
    <row r="31" spans="1:38" x14ac:dyDescent="0.2">
      <c r="A31" s="27">
        <v>29</v>
      </c>
      <c r="B31" s="30"/>
      <c r="C31" s="30"/>
      <c r="D31" s="42">
        <f t="shared" si="0"/>
        <v>40931</v>
      </c>
      <c r="E31" s="5">
        <v>28</v>
      </c>
      <c r="F31" s="3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AD31" s="6"/>
      <c r="AL31" s="6"/>
    </row>
    <row r="32" spans="1:38" x14ac:dyDescent="0.2">
      <c r="A32" s="27">
        <v>30</v>
      </c>
      <c r="B32" s="30"/>
      <c r="C32" s="30"/>
      <c r="D32" s="42">
        <f t="shared" si="0"/>
        <v>40938</v>
      </c>
      <c r="E32" s="5">
        <v>29</v>
      </c>
      <c r="F32" s="3"/>
      <c r="G32" s="6">
        <f>IF(ISERROR(VLOOKUP(DATE($L$37,$M$37,'1stCalendar'!F40),$D$4:$E$45,2,FALSE)),0,VLOOKUP(DATE($L$37,$M$37,'1stCalendar'!F40),$D$4:$E$45,2,FALSE))</f>
        <v>0</v>
      </c>
      <c r="H32" s="6">
        <f>IF(ISERROR(VLOOKUP(DATE($L$37,$M$37,'1stCalendar'!G40),$D$4:$E$45,2,FALSE)),0,VLOOKUP(DATE($L$37,$M$37,'1stCalendar'!G40),$D$4:$E$45,2,FALSE))</f>
        <v>0</v>
      </c>
      <c r="I32" s="6">
        <f>IF(ISERROR(VLOOKUP(DATE($L$37,$M$37,'1stCalendar'!H40),$D$4:$E$45,2,FALSE)),0,VLOOKUP(DATE($L$37,$M$37,'1stCalendar'!H40),$D$4:$E$45,2,FALSE))</f>
        <v>0</v>
      </c>
      <c r="J32" s="6">
        <f>IF(ISERROR(VLOOKUP(DATE($L$37,$M$37,'1stCalendar'!I40),$D$4:$E$45,2,FALSE)),0,VLOOKUP(DATE($L$37,$M$37,'1stCalendar'!I40),$D$4:$E$45,2,FALSE))</f>
        <v>0</v>
      </c>
      <c r="K32" s="6">
        <f>IF(ISERROR(VLOOKUP(DATE($L$37,$M$37,'1stCalendar'!J40),$D$4:$E$45,2,FALSE)),0,VLOOKUP(DATE($L$37,$M$37,'1stCalendar'!J40),$D$4:$E$45,2,FALSE))</f>
        <v>0</v>
      </c>
      <c r="L32" s="6">
        <f>IF(ISERROR(VLOOKUP(DATE($L$37,$M$37,'1stCalendar'!K40),$D$4:$E$45,2,FALSE)),0,VLOOKUP(DATE($L$37,$M$37,'1stCalendar'!K40),$D$4:$E$45,2,FALSE))</f>
        <v>0</v>
      </c>
      <c r="M32" s="6">
        <f>IF(ISERROR(VLOOKUP(DATE($L$37,$M$37,'1stCalendar'!L40),$D$4:$E$45,2,FALSE)),0,VLOOKUP(DATE($L$37,$M$37,'1stCalendar'!L40),$D$4:$E$45,2,FALSE))</f>
        <v>0</v>
      </c>
      <c r="N32" s="6">
        <f>SUM(G32:M32)</f>
        <v>0</v>
      </c>
      <c r="O32" s="6">
        <f>IF(ISERROR(VLOOKUP(DATE($T$37,$U$37,'1stCalendar'!N40),$D$4:$E$45,2,FALSE)),0,VLOOKUP(DATE($T$37,$U$37,'1stCalendar'!N40),$D$4:$E$45,2,FALSE))</f>
        <v>0</v>
      </c>
      <c r="P32" s="6">
        <f>IF(ISERROR(VLOOKUP(DATE($T$37,$U$37,'1stCalendar'!O40),$D$4:$E$45,2,FALSE)),0,VLOOKUP(DATE($T$37,$U$37,'1stCalendar'!O40),$D$4:$E$45,2,FALSE))</f>
        <v>3</v>
      </c>
      <c r="Q32" s="6">
        <f>IF(ISERROR(VLOOKUP(DATE($T$37,$U$37,'1stCalendar'!P40),$D$4:$E$45,2,FALSE)),0,VLOOKUP(DATE($T$37,$U$37,'1stCalendar'!P40),$D$4:$E$45,2,FALSE))</f>
        <v>0</v>
      </c>
      <c r="R32" s="6">
        <f>IF(ISERROR(VLOOKUP(DATE($T$37,$U$37,'1stCalendar'!Q40),$D$4:$E$45,2,FALSE)),0,VLOOKUP(DATE($T$37,$U$37,'1stCalendar'!Q40),$D$4:$E$45,2,FALSE))</f>
        <v>0</v>
      </c>
      <c r="S32" s="6">
        <f>IF(ISERROR(VLOOKUP(DATE($T$37,$U$37,'1stCalendar'!R40),$D$4:$E$45,2,FALSE)),0,VLOOKUP(DATE($T$37,$U$37,'1stCalendar'!R40),$D$4:$E$45,2,FALSE))</f>
        <v>0</v>
      </c>
      <c r="T32" s="6">
        <f>IF(ISERROR(VLOOKUP(DATE($T$37,$U$37,'1stCalendar'!S40),$D$4:$E$45,2,FALSE)),0,VLOOKUP(DATE($T$37,$U$37,'1stCalendar'!S40),$D$4:$E$45,2,FALSE))</f>
        <v>0</v>
      </c>
      <c r="U32" s="6">
        <f>IF(ISERROR(VLOOKUP(DATE($T$37,$U$37,'1stCalendar'!T40),$D$4:$E$45,2,FALSE)),0,VLOOKUP(DATE($T$37,$U$37,'1stCalendar'!T40),$D$4:$E$45,2,FALSE))</f>
        <v>0</v>
      </c>
      <c r="V32" s="6">
        <f>SUM(O32:U32)</f>
        <v>3</v>
      </c>
      <c r="W32" s="6">
        <f>IF(ISERROR(VLOOKUP(DATE($L$10+1,$M$37,'2ndCalendar'!F40),$D$4:$E$45,2,FALSE)),0,VLOOKUP(DATE($L$10+1,$M$37,'2ndCalendar'!F40),$D$4:$E$45,2,FALSE))</f>
        <v>0</v>
      </c>
      <c r="X32" s="6">
        <f>IF(ISERROR(VLOOKUP(DATE($L$10+1,$M$37,'2ndCalendar'!G40),$D$4:$E$45,2,FALSE)),0,VLOOKUP(DATE($L$10+1,$M$37,'2ndCalendar'!G40),$D$4:$E$45,2,FALSE))</f>
        <v>0</v>
      </c>
      <c r="Y32" s="6">
        <f>IF(ISERROR(VLOOKUP(DATE($L$10+1,$M$37,'2ndCalendar'!H40),$D$4:$E$45,2,FALSE)),0,VLOOKUP(DATE($L$10+1,$M$37,'2ndCalendar'!H40),$D$4:$E$45,2,FALSE))</f>
        <v>0</v>
      </c>
      <c r="Z32" s="6">
        <f>IF(ISERROR(VLOOKUP(DATE($L$10+1,$M$37,'2ndCalendar'!I40),$D$4:$E$45,2,FALSE)),0,VLOOKUP(DATE($L$10+1,$M$37,'2ndCalendar'!I40),$D$4:$E$45,2,FALSE))</f>
        <v>0</v>
      </c>
      <c r="AA32" s="6">
        <f>IF(ISERROR(VLOOKUP(DATE($L$10+1,$M$37,'2ndCalendar'!J40),$D$4:$E$45,2,FALSE)),0,VLOOKUP(DATE($L$10+1,$M$37,'2ndCalendar'!J40),$D$4:$E$45,2,FALSE))</f>
        <v>0</v>
      </c>
      <c r="AB32" s="6">
        <f>IF(ISERROR(VLOOKUP(DATE($L$10+1,$M$37,'2ndCalendar'!K40),$D$4:$E$45,2,FALSE)),0,VLOOKUP(DATE($L$10+1,$M$37,'2ndCalendar'!K40),$D$4:$E$45,2,FALSE))</f>
        <v>0</v>
      </c>
      <c r="AC32" s="6">
        <f>IF(ISERROR(VLOOKUP(DATE($L$10+1,$M$37,'2ndCalendar'!L40),$D$4:$E$45,2,FALSE)),0,VLOOKUP(DATE($L$10+1,$M$37,'2ndCalendar'!L40),$D$4:$E$45,2,FALSE))</f>
        <v>0</v>
      </c>
      <c r="AD32" s="6">
        <f>SUM(W32:AC32)</f>
        <v>0</v>
      </c>
      <c r="AE32" s="6">
        <f>IF(ISERROR(VLOOKUP(DATE($T$10+1,$U$37,'2ndCalendar'!N40),$D$4:$E$45,2,FALSE)),0,VLOOKUP(DATE($T$10+1,$U$37,'2ndCalendar'!N40),$D$4:$E$45,2,FALSE))</f>
        <v>0</v>
      </c>
      <c r="AF32" s="6">
        <f>IF(ISERROR(VLOOKUP(DATE($T$10+1,$U$37,'2ndCalendar'!O40),$D$4:$E$45,2,FALSE)),0,VLOOKUP(DATE($T$10+1,$U$37,'2ndCalendar'!O40),$D$4:$E$45,2,FALSE))</f>
        <v>0</v>
      </c>
      <c r="AG32" s="6">
        <f>IF(ISERROR(VLOOKUP(DATE($T$10+1,$U$37,'2ndCalendar'!P40),$D$4:$E$45,2,FALSE)),0,VLOOKUP(DATE($T$10+1,$U$37,'2ndCalendar'!P40),$D$4:$E$45,2,FALSE))</f>
        <v>0</v>
      </c>
      <c r="AH32" s="6">
        <f>IF(ISERROR(VLOOKUP(DATE($T$10+1,$U$37,'2ndCalendar'!Q40),$D$4:$E$45,2,FALSE)),0,VLOOKUP(DATE($T$10+1,$U$37,'2ndCalendar'!Q40),$D$4:$E$45,2,FALSE))</f>
        <v>0</v>
      </c>
      <c r="AI32" s="6">
        <f>IF(ISERROR(VLOOKUP(DATE($T$10+1,$U$37,'2ndCalendar'!R40),$D$4:$E$45,2,FALSE)),0,VLOOKUP(DATE($T$10+1,$U$37,'2ndCalendar'!R40),$D$4:$E$45,2,FALSE))</f>
        <v>0</v>
      </c>
      <c r="AJ32" s="6">
        <f>IF(ISERROR(VLOOKUP(DATE($T$10+1,$U$37,'2ndCalendar'!S40),$D$4:$E$45,2,FALSE)),0,VLOOKUP(DATE($T$10+1,$U$37,'2ndCalendar'!S40),$D$4:$E$45,2,FALSE))</f>
        <v>0</v>
      </c>
      <c r="AK32" s="6">
        <f>IF(ISERROR(VLOOKUP(DATE($T$10+1,$U$37,'2ndCalendar'!T40),$D$4:$E$45,2,FALSE)),0,VLOOKUP(DATE($T$10+1,$U$37,'2ndCalendar'!T40),$D$4:$E$45,2,FALSE))</f>
        <v>0</v>
      </c>
      <c r="AL32" s="6">
        <f>SUM(AE32:AK32)</f>
        <v>0</v>
      </c>
    </row>
    <row r="33" spans="1:38" x14ac:dyDescent="0.2">
      <c r="A33" s="27">
        <v>31</v>
      </c>
      <c r="B33" s="30"/>
      <c r="C33" s="30"/>
      <c r="D33" s="42">
        <f t="shared" si="0"/>
        <v>40945</v>
      </c>
      <c r="E33" s="5">
        <v>30</v>
      </c>
      <c r="F33" s="3"/>
      <c r="G33" s="6">
        <f>IF(ISERROR(VLOOKUP(DATE($L$37,$M$37,'1stCalendar'!F41),$D$4:$E$45,2,FALSE)),0,VLOOKUP(DATE($L$37,$M$37,'1stCalendar'!F41),$D$4:$E$45,2,FALSE))</f>
        <v>0</v>
      </c>
      <c r="H33" s="6">
        <f>IF(ISERROR(VLOOKUP(DATE($L$37,$M$37,'1stCalendar'!G41),$D$4:$E$45,2,FALSE)),0,VLOOKUP(DATE($L$37,$M$37,'1stCalendar'!G41),$D$4:$E$45,2,FALSE))</f>
        <v>0</v>
      </c>
      <c r="I33" s="6">
        <f>IF(ISERROR(VLOOKUP(DATE($L$37,$M$37,'1stCalendar'!H41),$D$4:$E$45,2,FALSE)),0,VLOOKUP(DATE($L$37,$M$37,'1stCalendar'!H41),$D$4:$E$45,2,FALSE))</f>
        <v>0</v>
      </c>
      <c r="J33" s="6">
        <f>IF(ISERROR(VLOOKUP(DATE($L$37,$M$37,'1stCalendar'!I41),$D$4:$E$45,2,FALSE)),0,VLOOKUP(DATE($L$37,$M$37,'1stCalendar'!I41),$D$4:$E$45,2,FALSE))</f>
        <v>0</v>
      </c>
      <c r="K33" s="6">
        <f>IF(ISERROR(VLOOKUP(DATE($L$37,$M$37,'1stCalendar'!J41),$D$4:$E$45,2,FALSE)),0,VLOOKUP(DATE($L$37,$M$37,'1stCalendar'!J41),$D$4:$E$45,2,FALSE))</f>
        <v>0</v>
      </c>
      <c r="L33" s="6">
        <f>IF(ISERROR(VLOOKUP(DATE($L$37,$M$37,'1stCalendar'!K41),$D$4:$E$45,2,FALSE)),0,VLOOKUP(DATE($L$37,$M$37,'1stCalendar'!K41),$D$4:$E$45,2,FALSE))</f>
        <v>0</v>
      </c>
      <c r="M33" s="6">
        <f>IF(ISERROR(VLOOKUP(DATE($L$37,$M$37,'1stCalendar'!L41),$D$4:$E$45,2,FALSE)),0,VLOOKUP(DATE($L$37,$M$37,'1stCalendar'!L41),$D$4:$E$45,2,FALSE))</f>
        <v>0</v>
      </c>
      <c r="N33" s="6">
        <f t="shared" ref="N33:N36" si="13">SUM(G33:M33)</f>
        <v>0</v>
      </c>
      <c r="O33" s="6">
        <f>IF(ISERROR(VLOOKUP(DATE($T$37,$U$37,'1stCalendar'!N41),$D$4:$E$45,2,FALSE)),0,VLOOKUP(DATE($T$37,$U$37,'1stCalendar'!N41),$D$4:$E$45,2,FALSE))</f>
        <v>0</v>
      </c>
      <c r="P33" s="6">
        <f>IF(ISERROR(VLOOKUP(DATE($T$37,$U$37,'1stCalendar'!O41),$D$4:$E$45,2,FALSE)),0,VLOOKUP(DATE($T$37,$U$37,'1stCalendar'!O41),$D$4:$E$45,2,FALSE))</f>
        <v>4</v>
      </c>
      <c r="Q33" s="6">
        <f>IF(ISERROR(VLOOKUP(DATE($T$37,$U$37,'1stCalendar'!P41),$D$4:$E$45,2,FALSE)),0,VLOOKUP(DATE($T$37,$U$37,'1stCalendar'!P41),$D$4:$E$45,2,FALSE))</f>
        <v>0</v>
      </c>
      <c r="R33" s="6">
        <f>IF(ISERROR(VLOOKUP(DATE($T$37,$U$37,'1stCalendar'!Q41),$D$4:$E$45,2,FALSE)),0,VLOOKUP(DATE($T$37,$U$37,'1stCalendar'!Q41),$D$4:$E$45,2,FALSE))</f>
        <v>0</v>
      </c>
      <c r="S33" s="6">
        <f>IF(ISERROR(VLOOKUP(DATE($T$37,$U$37,'1stCalendar'!R41),$D$4:$E$45,2,FALSE)),0,VLOOKUP(DATE($T$37,$U$37,'1stCalendar'!R41),$D$4:$E$45,2,FALSE))</f>
        <v>0</v>
      </c>
      <c r="T33" s="6">
        <f>IF(ISERROR(VLOOKUP(DATE($T$37,$U$37,'1stCalendar'!S41),$D$4:$E$45,2,FALSE)),0,VLOOKUP(DATE($T$37,$U$37,'1stCalendar'!S41),$D$4:$E$45,2,FALSE))</f>
        <v>0</v>
      </c>
      <c r="U33" s="6">
        <f>IF(ISERROR(VLOOKUP(DATE($T$37,$U$37,'1stCalendar'!T41),$D$4:$E$45,2,FALSE)),0,VLOOKUP(DATE($T$37,$U$37,'1stCalendar'!T41),$D$4:$E$45,2,FALSE))</f>
        <v>0</v>
      </c>
      <c r="V33" s="6">
        <f t="shared" ref="V33:V36" si="14">SUM(O33:U33)</f>
        <v>4</v>
      </c>
      <c r="W33" s="6">
        <f>IF(ISERROR(VLOOKUP(DATE($L$10+1,$M$37,'2ndCalendar'!F41),$D$4:$E$45,2,FALSE)),0,VLOOKUP(DATE($L$10+1,$M$37,'2ndCalendar'!F41),$D$4:$E$45,2,FALSE))</f>
        <v>0</v>
      </c>
      <c r="X33" s="6">
        <f>IF(ISERROR(VLOOKUP(DATE($L$10+1,$M$37,'2ndCalendar'!G41),$D$4:$E$45,2,FALSE)),0,VLOOKUP(DATE($L$10+1,$M$37,'2ndCalendar'!G41),$D$4:$E$45,2,FALSE))</f>
        <v>0</v>
      </c>
      <c r="Y33" s="6">
        <f>IF(ISERROR(VLOOKUP(DATE($L$10+1,$M$37,'2ndCalendar'!H41),$D$4:$E$45,2,FALSE)),0,VLOOKUP(DATE($L$10+1,$M$37,'2ndCalendar'!H41),$D$4:$E$45,2,FALSE))</f>
        <v>0</v>
      </c>
      <c r="Z33" s="6">
        <f>IF(ISERROR(VLOOKUP(DATE($L$10+1,$M$37,'2ndCalendar'!I41),$D$4:$E$45,2,FALSE)),0,VLOOKUP(DATE($L$10+1,$M$37,'2ndCalendar'!I41),$D$4:$E$45,2,FALSE))</f>
        <v>0</v>
      </c>
      <c r="AA33" s="6">
        <f>IF(ISERROR(VLOOKUP(DATE($L$10+1,$M$37,'2ndCalendar'!J41),$D$4:$E$45,2,FALSE)),0,VLOOKUP(DATE($L$10+1,$M$37,'2ndCalendar'!J41),$D$4:$E$45,2,FALSE))</f>
        <v>0</v>
      </c>
      <c r="AB33" s="6">
        <f>IF(ISERROR(VLOOKUP(DATE($L$10+1,$M$37,'2ndCalendar'!K41),$D$4:$E$45,2,FALSE)),0,VLOOKUP(DATE($L$10+1,$M$37,'2ndCalendar'!K41),$D$4:$E$45,2,FALSE))</f>
        <v>0</v>
      </c>
      <c r="AC33" s="6">
        <f>IF(ISERROR(VLOOKUP(DATE($L$10+1,$M$37,'2ndCalendar'!L41),$D$4:$E$45,2,FALSE)),0,VLOOKUP(DATE($L$10+1,$M$37,'2ndCalendar'!L41),$D$4:$E$45,2,FALSE))</f>
        <v>0</v>
      </c>
      <c r="AD33" s="6">
        <f t="shared" ref="AD33:AD36" si="15">SUM(W33:AC33)</f>
        <v>0</v>
      </c>
      <c r="AE33" s="6">
        <f>IF(ISERROR(VLOOKUP(DATE($T$10+1,$U$37,'2ndCalendar'!N41),$D$4:$E$45,2,FALSE)),0,VLOOKUP(DATE($T$10+1,$U$37,'2ndCalendar'!N41),$D$4:$E$45,2,FALSE))</f>
        <v>0</v>
      </c>
      <c r="AF33" s="6">
        <f>IF(ISERROR(VLOOKUP(DATE($T$10+1,$U$37,'2ndCalendar'!O41),$D$4:$E$45,2,FALSE)),0,VLOOKUP(DATE($T$10+1,$U$37,'2ndCalendar'!O41),$D$4:$E$45,2,FALSE))</f>
        <v>0</v>
      </c>
      <c r="AG33" s="6">
        <f>IF(ISERROR(VLOOKUP(DATE($T$10+1,$U$37,'2ndCalendar'!P41),$D$4:$E$45,2,FALSE)),0,VLOOKUP(DATE($T$10+1,$U$37,'2ndCalendar'!P41),$D$4:$E$45,2,FALSE))</f>
        <v>0</v>
      </c>
      <c r="AH33" s="6">
        <f>IF(ISERROR(VLOOKUP(DATE($T$10+1,$U$37,'2ndCalendar'!Q41),$D$4:$E$45,2,FALSE)),0,VLOOKUP(DATE($T$10+1,$U$37,'2ndCalendar'!Q41),$D$4:$E$45,2,FALSE))</f>
        <v>0</v>
      </c>
      <c r="AI33" s="6">
        <f>IF(ISERROR(VLOOKUP(DATE($T$10+1,$U$37,'2ndCalendar'!R41),$D$4:$E$45,2,FALSE)),0,VLOOKUP(DATE($T$10+1,$U$37,'2ndCalendar'!R41),$D$4:$E$45,2,FALSE))</f>
        <v>0</v>
      </c>
      <c r="AJ33" s="6">
        <f>IF(ISERROR(VLOOKUP(DATE($T$10+1,$U$37,'2ndCalendar'!S41),$D$4:$E$45,2,FALSE)),0,VLOOKUP(DATE($T$10+1,$U$37,'2ndCalendar'!S41),$D$4:$E$45,2,FALSE))</f>
        <v>0</v>
      </c>
      <c r="AK33" s="6">
        <f>IF(ISERROR(VLOOKUP(DATE($T$10+1,$U$37,'2ndCalendar'!T41),$D$4:$E$45,2,FALSE)),0,VLOOKUP(DATE($T$10+1,$U$37,'2ndCalendar'!T41),$D$4:$E$45,2,FALSE))</f>
        <v>0</v>
      </c>
      <c r="AL33" s="6">
        <f t="shared" ref="AL33:AL36" si="16">SUM(AE33:AK33)</f>
        <v>0</v>
      </c>
    </row>
    <row r="34" spans="1:38" x14ac:dyDescent="0.2">
      <c r="A34" s="27">
        <v>32</v>
      </c>
      <c r="B34" s="30"/>
      <c r="C34" s="30"/>
      <c r="D34" s="42">
        <f t="shared" si="0"/>
        <v>40952</v>
      </c>
      <c r="E34" s="5">
        <v>31</v>
      </c>
      <c r="F34" s="3"/>
      <c r="G34" s="6">
        <f>IF(ISERROR(VLOOKUP(DATE($L$37,$M$37,'1stCalendar'!F42),$D$4:$E$45,2,FALSE)),0,VLOOKUP(DATE($L$37,$M$37,'1stCalendar'!F42),$D$4:$E$45,2,FALSE))</f>
        <v>0</v>
      </c>
      <c r="H34" s="6">
        <f>IF(ISERROR(VLOOKUP(DATE($L$37,$M$37,'1stCalendar'!G42),$D$4:$E$45,2,FALSE)),0,VLOOKUP(DATE($L$37,$M$37,'1stCalendar'!G42),$D$4:$E$45,2,FALSE))</f>
        <v>0</v>
      </c>
      <c r="I34" s="6">
        <f>IF(ISERROR(VLOOKUP(DATE($L$37,$M$37,'1stCalendar'!H42),$D$4:$E$45,2,FALSE)),0,VLOOKUP(DATE($L$37,$M$37,'1stCalendar'!H42),$D$4:$E$45,2,FALSE))</f>
        <v>0</v>
      </c>
      <c r="J34" s="6">
        <f>IF(ISERROR(VLOOKUP(DATE($L$37,$M$37,'1stCalendar'!I42),$D$4:$E$45,2,FALSE)),0,VLOOKUP(DATE($L$37,$M$37,'1stCalendar'!I42),$D$4:$E$45,2,FALSE))</f>
        <v>0</v>
      </c>
      <c r="K34" s="6">
        <f>IF(ISERROR(VLOOKUP(DATE($L$37,$M$37,'1stCalendar'!J42),$D$4:$E$45,2,FALSE)),0,VLOOKUP(DATE($L$37,$M$37,'1stCalendar'!J42),$D$4:$E$45,2,FALSE))</f>
        <v>0</v>
      </c>
      <c r="L34" s="6">
        <f>IF(ISERROR(VLOOKUP(DATE($L$37,$M$37,'1stCalendar'!K42),$D$4:$E$45,2,FALSE)),0,VLOOKUP(DATE($L$37,$M$37,'1stCalendar'!K42),$D$4:$E$45,2,FALSE))</f>
        <v>0</v>
      </c>
      <c r="M34" s="6">
        <f>IF(ISERROR(VLOOKUP(DATE($L$37,$M$37,'1stCalendar'!L42),$D$4:$E$45,2,FALSE)),0,VLOOKUP(DATE($L$37,$M$37,'1stCalendar'!L42),$D$4:$E$45,2,FALSE))</f>
        <v>0</v>
      </c>
      <c r="N34" s="6">
        <f t="shared" si="13"/>
        <v>0</v>
      </c>
      <c r="O34" s="6">
        <f>IF(ISERROR(VLOOKUP(DATE($T$37,$U$37,'1stCalendar'!N42),$D$4:$E$45,2,FALSE)),0,VLOOKUP(DATE($T$37,$U$37,'1stCalendar'!N42),$D$4:$E$45,2,FALSE))</f>
        <v>0</v>
      </c>
      <c r="P34" s="6">
        <f>IF(ISERROR(VLOOKUP(DATE($T$37,$U$37,'1stCalendar'!O42),$D$4:$E$45,2,FALSE)),0,VLOOKUP(DATE($T$37,$U$37,'1stCalendar'!O42),$D$4:$E$45,2,FALSE))</f>
        <v>5</v>
      </c>
      <c r="Q34" s="6">
        <f>IF(ISERROR(VLOOKUP(DATE($T$37,$U$37,'1stCalendar'!P42),$D$4:$E$45,2,FALSE)),0,VLOOKUP(DATE($T$37,$U$37,'1stCalendar'!P42),$D$4:$E$45,2,FALSE))</f>
        <v>0</v>
      </c>
      <c r="R34" s="6">
        <f>IF(ISERROR(VLOOKUP(DATE($T$37,$U$37,'1stCalendar'!Q42),$D$4:$E$45,2,FALSE)),0,VLOOKUP(DATE($T$37,$U$37,'1stCalendar'!Q42),$D$4:$E$45,2,FALSE))</f>
        <v>0</v>
      </c>
      <c r="S34" s="6">
        <f>IF(ISERROR(VLOOKUP(DATE($T$37,$U$37,'1stCalendar'!R42),$D$4:$E$45,2,FALSE)),0,VLOOKUP(DATE($T$37,$U$37,'1stCalendar'!R42),$D$4:$E$45,2,FALSE))</f>
        <v>0</v>
      </c>
      <c r="T34" s="6">
        <f>IF(ISERROR(VLOOKUP(DATE($T$37,$U$37,'1stCalendar'!S42),$D$4:$E$45,2,FALSE)),0,VLOOKUP(DATE($T$37,$U$37,'1stCalendar'!S42),$D$4:$E$45,2,FALSE))</f>
        <v>0</v>
      </c>
      <c r="U34" s="6">
        <f>IF(ISERROR(VLOOKUP(DATE($T$37,$U$37,'1stCalendar'!T42),$D$4:$E$45,2,FALSE)),0,VLOOKUP(DATE($T$37,$U$37,'1stCalendar'!T42),$D$4:$E$45,2,FALSE))</f>
        <v>0</v>
      </c>
      <c r="V34" s="6">
        <f t="shared" si="14"/>
        <v>5</v>
      </c>
      <c r="W34" s="6">
        <f>IF(ISERROR(VLOOKUP(DATE($L$10+1,$M$37,'2ndCalendar'!F42),$D$4:$E$45,2,FALSE)),0,VLOOKUP(DATE($L$10+1,$M$37,'2ndCalendar'!F42),$D$4:$E$45,2,FALSE))</f>
        <v>0</v>
      </c>
      <c r="X34" s="6">
        <f>IF(ISERROR(VLOOKUP(DATE($L$10+1,$M$37,'2ndCalendar'!G42),$D$4:$E$45,2,FALSE)),0,VLOOKUP(DATE($L$10+1,$M$37,'2ndCalendar'!G42),$D$4:$E$45,2,FALSE))</f>
        <v>0</v>
      </c>
      <c r="Y34" s="6">
        <f>IF(ISERROR(VLOOKUP(DATE($L$10+1,$M$37,'2ndCalendar'!H42),$D$4:$E$45,2,FALSE)),0,VLOOKUP(DATE($L$10+1,$M$37,'2ndCalendar'!H42),$D$4:$E$45,2,FALSE))</f>
        <v>0</v>
      </c>
      <c r="Z34" s="6">
        <f>IF(ISERROR(VLOOKUP(DATE($L$10+1,$M$37,'2ndCalendar'!I42),$D$4:$E$45,2,FALSE)),0,VLOOKUP(DATE($L$10+1,$M$37,'2ndCalendar'!I42),$D$4:$E$45,2,FALSE))</f>
        <v>0</v>
      </c>
      <c r="AA34" s="6">
        <f>IF(ISERROR(VLOOKUP(DATE($L$10+1,$M$37,'2ndCalendar'!J42),$D$4:$E$45,2,FALSE)),0,VLOOKUP(DATE($L$10+1,$M$37,'2ndCalendar'!J42),$D$4:$E$45,2,FALSE))</f>
        <v>0</v>
      </c>
      <c r="AB34" s="6">
        <f>IF(ISERROR(VLOOKUP(DATE($L$10+1,$M$37,'2ndCalendar'!K42),$D$4:$E$45,2,FALSE)),0,VLOOKUP(DATE($L$10+1,$M$37,'2ndCalendar'!K42),$D$4:$E$45,2,FALSE))</f>
        <v>0</v>
      </c>
      <c r="AC34" s="6">
        <f>IF(ISERROR(VLOOKUP(DATE($L$10+1,$M$37,'2ndCalendar'!L42),$D$4:$E$45,2,FALSE)),0,VLOOKUP(DATE($L$10+1,$M$37,'2ndCalendar'!L42),$D$4:$E$45,2,FALSE))</f>
        <v>0</v>
      </c>
      <c r="AD34" s="6">
        <f t="shared" si="15"/>
        <v>0</v>
      </c>
      <c r="AE34" s="6">
        <f>IF(ISERROR(VLOOKUP(DATE($T$10+1,$U$37,'2ndCalendar'!N42),$D$4:$E$45,2,FALSE)),0,VLOOKUP(DATE($T$10+1,$U$37,'2ndCalendar'!N42),$D$4:$E$45,2,FALSE))</f>
        <v>0</v>
      </c>
      <c r="AF34" s="6">
        <f>IF(ISERROR(VLOOKUP(DATE($T$10+1,$U$37,'2ndCalendar'!O42),$D$4:$E$45,2,FALSE)),0,VLOOKUP(DATE($T$10+1,$U$37,'2ndCalendar'!O42),$D$4:$E$45,2,FALSE))</f>
        <v>0</v>
      </c>
      <c r="AG34" s="6">
        <f>IF(ISERROR(VLOOKUP(DATE($T$10+1,$U$37,'2ndCalendar'!P42),$D$4:$E$45,2,FALSE)),0,VLOOKUP(DATE($T$10+1,$U$37,'2ndCalendar'!P42),$D$4:$E$45,2,FALSE))</f>
        <v>0</v>
      </c>
      <c r="AH34" s="6">
        <f>IF(ISERROR(VLOOKUP(DATE($T$10+1,$U$37,'2ndCalendar'!Q42),$D$4:$E$45,2,FALSE)),0,VLOOKUP(DATE($T$10+1,$U$37,'2ndCalendar'!Q42),$D$4:$E$45,2,FALSE))</f>
        <v>0</v>
      </c>
      <c r="AI34" s="6">
        <f>IF(ISERROR(VLOOKUP(DATE($T$10+1,$U$37,'2ndCalendar'!R42),$D$4:$E$45,2,FALSE)),0,VLOOKUP(DATE($T$10+1,$U$37,'2ndCalendar'!R42),$D$4:$E$45,2,FALSE))</f>
        <v>0</v>
      </c>
      <c r="AJ34" s="6">
        <f>IF(ISERROR(VLOOKUP(DATE($T$10+1,$U$37,'2ndCalendar'!S42),$D$4:$E$45,2,FALSE)),0,VLOOKUP(DATE($T$10+1,$U$37,'2ndCalendar'!S42),$D$4:$E$45,2,FALSE))</f>
        <v>0</v>
      </c>
      <c r="AK34" s="6">
        <f>IF(ISERROR(VLOOKUP(DATE($T$10+1,$U$37,'2ndCalendar'!T42),$D$4:$E$45,2,FALSE)),0,VLOOKUP(DATE($T$10+1,$U$37,'2ndCalendar'!T42),$D$4:$E$45,2,FALSE))</f>
        <v>0</v>
      </c>
      <c r="AL34" s="6">
        <f t="shared" si="16"/>
        <v>0</v>
      </c>
    </row>
    <row r="35" spans="1:38" x14ac:dyDescent="0.2">
      <c r="A35" s="27">
        <v>33</v>
      </c>
      <c r="B35" s="30"/>
      <c r="C35" s="30"/>
      <c r="D35" s="42">
        <f t="shared" si="0"/>
        <v>40959</v>
      </c>
      <c r="E35" s="5">
        <v>32</v>
      </c>
      <c r="G35" s="6">
        <f>IF(ISERROR(VLOOKUP(DATE($L$37,$M$37,'1stCalendar'!F43),$D$4:$E$45,2,FALSE)),0,VLOOKUP(DATE($L$37,$M$37,'1stCalendar'!F43),$D$4:$E$45,2,FALSE))</f>
        <v>0</v>
      </c>
      <c r="H35" s="6">
        <f>IF(ISERROR(VLOOKUP(DATE($L$37,$M$37,'1stCalendar'!G43),$D$4:$E$45,2,FALSE)),0,VLOOKUP(DATE($L$37,$M$37,'1stCalendar'!G43),$D$4:$E$45,2,FALSE))</f>
        <v>1</v>
      </c>
      <c r="I35" s="6">
        <f>IF(ISERROR(VLOOKUP(DATE($L$37,$M$37,'1stCalendar'!H43),$D$4:$E$45,2,FALSE)),0,VLOOKUP(DATE($L$37,$M$37,'1stCalendar'!H43),$D$4:$E$45,2,FALSE))</f>
        <v>0</v>
      </c>
      <c r="J35" s="6">
        <f>IF(ISERROR(VLOOKUP(DATE($L$37,$M$37,'1stCalendar'!I43),$D$4:$E$45,2,FALSE)),0,VLOOKUP(DATE($L$37,$M$37,'1stCalendar'!I43),$D$4:$E$45,2,FALSE))</f>
        <v>0</v>
      </c>
      <c r="K35" s="6">
        <f>IF(ISERROR(VLOOKUP(DATE($L$37,$M$37,'1stCalendar'!J43),$D$4:$E$45,2,FALSE)),0,VLOOKUP(DATE($L$37,$M$37,'1stCalendar'!J43),$D$4:$E$45,2,FALSE))</f>
        <v>0</v>
      </c>
      <c r="L35" s="6">
        <f>IF(ISERROR(VLOOKUP(DATE($L$37,$M$37,'1stCalendar'!K43),$D$4:$E$45,2,FALSE)),0,VLOOKUP(DATE($L$37,$M$37,'1stCalendar'!K43),$D$4:$E$45,2,FALSE))</f>
        <v>0</v>
      </c>
      <c r="M35" s="6">
        <f>IF(ISERROR(VLOOKUP(DATE($L$37,$M$37,'1stCalendar'!L43),$D$4:$E$45,2,FALSE)),0,VLOOKUP(DATE($L$37,$M$37,'1stCalendar'!L43),$D$4:$E$45,2,FALSE))</f>
        <v>0</v>
      </c>
      <c r="N35" s="6">
        <f t="shared" si="13"/>
        <v>1</v>
      </c>
      <c r="O35" s="6">
        <f>IF(ISERROR(VLOOKUP(DATE($T$37,$U$37,'1stCalendar'!N43),$D$4:$E$45,2,FALSE)),0,VLOOKUP(DATE($T$37,$U$37,'1stCalendar'!N43),$D$4:$E$45,2,FALSE))</f>
        <v>0</v>
      </c>
      <c r="P35" s="6">
        <f>IF(ISERROR(VLOOKUP(DATE($T$37,$U$37,'1stCalendar'!O43),$D$4:$E$45,2,FALSE)),0,VLOOKUP(DATE($T$37,$U$37,'1stCalendar'!O43),$D$4:$E$45,2,FALSE))</f>
        <v>6</v>
      </c>
      <c r="Q35" s="6">
        <f>IF(ISERROR(VLOOKUP(DATE($T$37,$U$37,'1stCalendar'!P43),$D$4:$E$45,2,FALSE)),0,VLOOKUP(DATE($T$37,$U$37,'1stCalendar'!P43),$D$4:$E$45,2,FALSE))</f>
        <v>0</v>
      </c>
      <c r="R35" s="6">
        <f>IF(ISERROR(VLOOKUP(DATE($T$37,$U$37,'1stCalendar'!Q43),$D$4:$E$45,2,FALSE)),0,VLOOKUP(DATE($T$37,$U$37,'1stCalendar'!Q43),$D$4:$E$45,2,FALSE))</f>
        <v>0</v>
      </c>
      <c r="S35" s="6">
        <f>IF(ISERROR(VLOOKUP(DATE($T$37,$U$37,'1stCalendar'!R43),$D$4:$E$45,2,FALSE)),0,VLOOKUP(DATE($T$37,$U$37,'1stCalendar'!R43),$D$4:$E$45,2,FALSE))</f>
        <v>0</v>
      </c>
      <c r="T35" s="6">
        <f>IF(ISERROR(VLOOKUP(DATE($T$37,$U$37,'1stCalendar'!S43),$D$4:$E$45,2,FALSE)),0,VLOOKUP(DATE($T$37,$U$37,'1stCalendar'!S43),$D$4:$E$45,2,FALSE))</f>
        <v>0</v>
      </c>
      <c r="U35" s="6">
        <f>IF(ISERROR(VLOOKUP(DATE($T$37,$U$37,'1stCalendar'!T43),$D$4:$E$45,2,FALSE)),0,VLOOKUP(DATE($T$37,$U$37,'1stCalendar'!T43),$D$4:$E$45,2,FALSE))</f>
        <v>0</v>
      </c>
      <c r="V35" s="6">
        <f t="shared" si="14"/>
        <v>6</v>
      </c>
      <c r="W35" s="6">
        <f>IF(ISERROR(VLOOKUP(DATE($L$10+1,$M$37,'2ndCalendar'!F43),$D$4:$E$45,2,FALSE)),0,VLOOKUP(DATE($L$10+1,$M$37,'2ndCalendar'!F43),$D$4:$E$45,2,FALSE))</f>
        <v>0</v>
      </c>
      <c r="X35" s="6">
        <f>IF(ISERROR(VLOOKUP(DATE($L$10+1,$M$37,'2ndCalendar'!G43),$D$4:$E$45,2,FALSE)),0,VLOOKUP(DATE($L$10+1,$M$37,'2ndCalendar'!G43),$D$4:$E$45,2,FALSE))</f>
        <v>0</v>
      </c>
      <c r="Y35" s="6">
        <f>IF(ISERROR(VLOOKUP(DATE($L$10+1,$M$37,'2ndCalendar'!H43),$D$4:$E$45,2,FALSE)),0,VLOOKUP(DATE($L$10+1,$M$37,'2ndCalendar'!H43),$D$4:$E$45,2,FALSE))</f>
        <v>0</v>
      </c>
      <c r="Z35" s="6">
        <f>IF(ISERROR(VLOOKUP(DATE($L$10+1,$M$37,'2ndCalendar'!I43),$D$4:$E$45,2,FALSE)),0,VLOOKUP(DATE($L$10+1,$M$37,'2ndCalendar'!I43),$D$4:$E$45,2,FALSE))</f>
        <v>0</v>
      </c>
      <c r="AA35" s="6">
        <f>IF(ISERROR(VLOOKUP(DATE($L$10+1,$M$37,'2ndCalendar'!J43),$D$4:$E$45,2,FALSE)),0,VLOOKUP(DATE($L$10+1,$M$37,'2ndCalendar'!J43),$D$4:$E$45,2,FALSE))</f>
        <v>0</v>
      </c>
      <c r="AB35" s="6">
        <f>IF(ISERROR(VLOOKUP(DATE($L$10+1,$M$37,'2ndCalendar'!K43),$D$4:$E$45,2,FALSE)),0,VLOOKUP(DATE($L$10+1,$M$37,'2ndCalendar'!K43),$D$4:$E$45,2,FALSE))</f>
        <v>0</v>
      </c>
      <c r="AC35" s="6">
        <f>IF(ISERROR(VLOOKUP(DATE($L$10+1,$M$37,'2ndCalendar'!L43),$D$4:$E$45,2,FALSE)),0,VLOOKUP(DATE($L$10+1,$M$37,'2ndCalendar'!L43),$D$4:$E$45,2,FALSE))</f>
        <v>0</v>
      </c>
      <c r="AD35" s="6">
        <f t="shared" si="15"/>
        <v>0</v>
      </c>
      <c r="AE35" s="6">
        <f>IF(ISERROR(VLOOKUP(DATE($T$10+1,$U$37,'2ndCalendar'!N43),$D$4:$E$45,2,FALSE)),0,VLOOKUP(DATE($T$10+1,$U$37,'2ndCalendar'!N43),$D$4:$E$45,2,FALSE))</f>
        <v>0</v>
      </c>
      <c r="AF35" s="6">
        <f>IF(ISERROR(VLOOKUP(DATE($T$10+1,$U$37,'2ndCalendar'!O43),$D$4:$E$45,2,FALSE)),0,VLOOKUP(DATE($T$10+1,$U$37,'2ndCalendar'!O43),$D$4:$E$45,2,FALSE))</f>
        <v>0</v>
      </c>
      <c r="AG35" s="6">
        <f>IF(ISERROR(VLOOKUP(DATE($T$10+1,$U$37,'2ndCalendar'!P43),$D$4:$E$45,2,FALSE)),0,VLOOKUP(DATE($T$10+1,$U$37,'2ndCalendar'!P43),$D$4:$E$45,2,FALSE))</f>
        <v>0</v>
      </c>
      <c r="AH35" s="6">
        <f>IF(ISERROR(VLOOKUP(DATE($T$10+1,$U$37,'2ndCalendar'!Q43),$D$4:$E$45,2,FALSE)),0,VLOOKUP(DATE($T$10+1,$U$37,'2ndCalendar'!Q43),$D$4:$E$45,2,FALSE))</f>
        <v>0</v>
      </c>
      <c r="AI35" s="6">
        <f>IF(ISERROR(VLOOKUP(DATE($T$10+1,$U$37,'2ndCalendar'!R43),$D$4:$E$45,2,FALSE)),0,VLOOKUP(DATE($T$10+1,$U$37,'2ndCalendar'!R43),$D$4:$E$45,2,FALSE))</f>
        <v>0</v>
      </c>
      <c r="AJ35" s="6">
        <f>IF(ISERROR(VLOOKUP(DATE($T$10+1,$U$37,'2ndCalendar'!S43),$D$4:$E$45,2,FALSE)),0,VLOOKUP(DATE($T$10+1,$U$37,'2ndCalendar'!S43),$D$4:$E$45,2,FALSE))</f>
        <v>0</v>
      </c>
      <c r="AK35" s="6">
        <f>IF(ISERROR(VLOOKUP(DATE($T$10+1,$U$37,'2ndCalendar'!T43),$D$4:$E$45,2,FALSE)),0,VLOOKUP(DATE($T$10+1,$U$37,'2ndCalendar'!T43),$D$4:$E$45,2,FALSE))</f>
        <v>0</v>
      </c>
      <c r="AL35" s="6">
        <f t="shared" si="16"/>
        <v>0</v>
      </c>
    </row>
    <row r="36" spans="1:38" x14ac:dyDescent="0.2">
      <c r="A36" s="27">
        <v>34</v>
      </c>
      <c r="B36" s="30"/>
      <c r="C36" s="30"/>
      <c r="D36" s="42">
        <f t="shared" si="0"/>
        <v>40966</v>
      </c>
      <c r="E36" s="5">
        <v>33</v>
      </c>
      <c r="G36" s="6">
        <f>IF(ISERROR(VLOOKUP(DATE($L$37,$M$37,'1stCalendar'!F44),$D$4:$E$45,2,FALSE)),0,VLOOKUP(DATE($L$37,$M$37,'1stCalendar'!F44),$D$4:$E$45,2,FALSE))</f>
        <v>0</v>
      </c>
      <c r="H36" s="6">
        <f>IF(ISERROR(VLOOKUP(DATE($L$37,$M$37,'1stCalendar'!G44),$D$4:$E$45,2,FALSE)),0,VLOOKUP(DATE($L$37,$M$37,'1stCalendar'!G44),$D$4:$E$45,2,FALSE))</f>
        <v>2</v>
      </c>
      <c r="I36" s="6">
        <f>IF(ISERROR(VLOOKUP(DATE($L$37,$M$37,'1stCalendar'!H44),$D$4:$E$45,2,FALSE)),0,VLOOKUP(DATE($L$37,$M$37,'1stCalendar'!H44),$D$4:$E$45,2,FALSE))</f>
        <v>0</v>
      </c>
      <c r="J36" s="6">
        <f>IF(ISERROR(VLOOKUP(DATE($L$37,$M$37,'1stCalendar'!I44),$D$4:$E$45,2,FALSE)),0,VLOOKUP(DATE($L$37,$M$37,'1stCalendar'!I44),$D$4:$E$45,2,FALSE))</f>
        <v>0</v>
      </c>
      <c r="K36" s="6">
        <f>IF(ISERROR(VLOOKUP(DATE($L$37,$M$37,'1stCalendar'!J44),$D$4:$E$45,2,FALSE)),0,VLOOKUP(DATE($L$37,$M$37,'1stCalendar'!J44),$D$4:$E$45,2,FALSE))</f>
        <v>0</v>
      </c>
      <c r="L36" s="6">
        <f>IF(ISERROR(VLOOKUP(DATE($L$37,$M$37,'1stCalendar'!K44),$D$4:$E$45,2,FALSE)),0,VLOOKUP(DATE($L$37,$M$37,'1stCalendar'!K44),$D$4:$E$45,2,FALSE))</f>
        <v>0</v>
      </c>
      <c r="M36" s="6">
        <f>IF(ISERROR(VLOOKUP(DATE($L$37,$M$37,'1stCalendar'!L44),$D$4:$E$45,2,FALSE)),0,VLOOKUP(DATE($L$37,$M$37,'1stCalendar'!L44),$D$4:$E$45,2,FALSE))</f>
        <v>0</v>
      </c>
      <c r="N36" s="6">
        <f t="shared" si="13"/>
        <v>2</v>
      </c>
      <c r="O36" s="6">
        <f>IF(ISERROR(VLOOKUP(DATE($T$37,$U$37,'1stCalendar'!N44),$D$4:$E$45,2,FALSE)),0,VLOOKUP(DATE($T$37,$U$37,'1stCalendar'!N44),$D$4:$E$45,2,FALSE))</f>
        <v>0</v>
      </c>
      <c r="P36" s="6">
        <f>IF(ISERROR(VLOOKUP(DATE($T$37,$U$37,'1stCalendar'!O44),$D$4:$E$45,2,FALSE)),0,VLOOKUP(DATE($T$37,$U$37,'1stCalendar'!O44),$D$4:$E$45,2,FALSE))</f>
        <v>7</v>
      </c>
      <c r="Q36" s="6">
        <f>IF(ISERROR(VLOOKUP(DATE($T$37,$U$37,'1stCalendar'!P44),$D$4:$E$45,2,FALSE)),0,VLOOKUP(DATE($T$37,$U$37,'1stCalendar'!P44),$D$4:$E$45,2,FALSE))</f>
        <v>0</v>
      </c>
      <c r="R36" s="6">
        <f>IF(ISERROR(VLOOKUP(DATE($T$37,$U$37,'1stCalendar'!Q44),$D$4:$E$45,2,FALSE)),0,VLOOKUP(DATE($T$37,$U$37,'1stCalendar'!Q44),$D$4:$E$45,2,FALSE))</f>
        <v>0</v>
      </c>
      <c r="S36" s="6">
        <f>IF(ISERROR(VLOOKUP(DATE($T$37,$U$37,'1stCalendar'!R44),$D$4:$E$45,2,FALSE)),0,VLOOKUP(DATE($T$37,$U$37,'1stCalendar'!R44),$D$4:$E$45,2,FALSE))</f>
        <v>0</v>
      </c>
      <c r="T36" s="6">
        <f>IF(ISERROR(VLOOKUP(DATE($T$37,$U$37,'1stCalendar'!S44),$D$4:$E$45,2,FALSE)),0,VLOOKUP(DATE($T$37,$U$37,'1stCalendar'!S44),$D$4:$E$45,2,FALSE))</f>
        <v>0</v>
      </c>
      <c r="U36" s="6">
        <f>IF(ISERROR(VLOOKUP(DATE($T$37,$U$37,'1stCalendar'!T44),$D$4:$E$45,2,FALSE)),0,VLOOKUP(DATE($T$37,$U$37,'1stCalendar'!T44),$D$4:$E$45,2,FALSE))</f>
        <v>0</v>
      </c>
      <c r="V36" s="6">
        <f t="shared" si="14"/>
        <v>7</v>
      </c>
      <c r="W36" s="6">
        <f>IF(ISERROR(VLOOKUP(DATE($L$10+1,$M$37,'2ndCalendar'!F44),$D$4:$E$45,2,FALSE)),0,VLOOKUP(DATE($L$10+1,$M$37,'2ndCalendar'!F44),$D$4:$E$45,2,FALSE))</f>
        <v>0</v>
      </c>
      <c r="X36" s="6">
        <f>IF(ISERROR(VLOOKUP(DATE($L$10+1,$M$37,'2ndCalendar'!G44),$D$4:$E$45,2,FALSE)),0,VLOOKUP(DATE($L$10+1,$M$37,'2ndCalendar'!G44),$D$4:$E$45,2,FALSE))</f>
        <v>0</v>
      </c>
      <c r="Y36" s="6">
        <f>IF(ISERROR(VLOOKUP(DATE($L$10+1,$M$37,'2ndCalendar'!H44),$D$4:$E$45,2,FALSE)),0,VLOOKUP(DATE($L$10+1,$M$37,'2ndCalendar'!H44),$D$4:$E$45,2,FALSE))</f>
        <v>0</v>
      </c>
      <c r="Z36" s="6">
        <f>IF(ISERROR(VLOOKUP(DATE($L$10+1,$M$37,'2ndCalendar'!I44),$D$4:$E$45,2,FALSE)),0,VLOOKUP(DATE($L$10+1,$M$37,'2ndCalendar'!I44),$D$4:$E$45,2,FALSE))</f>
        <v>0</v>
      </c>
      <c r="AA36" s="6">
        <f>IF(ISERROR(VLOOKUP(DATE($L$10+1,$M$37,'2ndCalendar'!J44),$D$4:$E$45,2,FALSE)),0,VLOOKUP(DATE($L$10+1,$M$37,'2ndCalendar'!J44),$D$4:$E$45,2,FALSE))</f>
        <v>0</v>
      </c>
      <c r="AB36" s="6">
        <f>IF(ISERROR(VLOOKUP(DATE($L$10+1,$M$37,'2ndCalendar'!K44),$D$4:$E$45,2,FALSE)),0,VLOOKUP(DATE($L$10+1,$M$37,'2ndCalendar'!K44),$D$4:$E$45,2,FALSE))</f>
        <v>0</v>
      </c>
      <c r="AC36" s="6">
        <f>IF(ISERROR(VLOOKUP(DATE($L$10+1,$M$37,'2ndCalendar'!L44),$D$4:$E$45,2,FALSE)),0,VLOOKUP(DATE($L$10+1,$M$37,'2ndCalendar'!L44),$D$4:$E$45,2,FALSE))</f>
        <v>0</v>
      </c>
      <c r="AD36" s="6">
        <f t="shared" si="15"/>
        <v>0</v>
      </c>
      <c r="AE36" s="6">
        <f>IF(ISERROR(VLOOKUP(DATE($T$10+1,$U$37,'2ndCalendar'!N44),$D$4:$E$45,2,FALSE)),0,VLOOKUP(DATE($T$10+1,$U$37,'2ndCalendar'!N44),$D$4:$E$45,2,FALSE))</f>
        <v>0</v>
      </c>
      <c r="AF36" s="6">
        <f>IF(ISERROR(VLOOKUP(DATE($T$10+1,$U$37,'2ndCalendar'!O44),$D$4:$E$45,2,FALSE)),0,VLOOKUP(DATE($T$10+1,$U$37,'2ndCalendar'!O44),$D$4:$E$45,2,FALSE))</f>
        <v>0</v>
      </c>
      <c r="AG36" s="6">
        <f>IF(ISERROR(VLOOKUP(DATE($T$10+1,$U$37,'2ndCalendar'!P44),$D$4:$E$45,2,FALSE)),0,VLOOKUP(DATE($T$10+1,$U$37,'2ndCalendar'!P44),$D$4:$E$45,2,FALSE))</f>
        <v>0</v>
      </c>
      <c r="AH36" s="6">
        <f>IF(ISERROR(VLOOKUP(DATE($T$10+1,$U$37,'2ndCalendar'!Q44),$D$4:$E$45,2,FALSE)),0,VLOOKUP(DATE($T$10+1,$U$37,'2ndCalendar'!Q44),$D$4:$E$45,2,FALSE))</f>
        <v>0</v>
      </c>
      <c r="AI36" s="6">
        <f>IF(ISERROR(VLOOKUP(DATE($T$10+1,$U$37,'2ndCalendar'!R44),$D$4:$E$45,2,FALSE)),0,VLOOKUP(DATE($T$10+1,$U$37,'2ndCalendar'!R44),$D$4:$E$45,2,FALSE))</f>
        <v>0</v>
      </c>
      <c r="AJ36" s="6">
        <f>IF(ISERROR(VLOOKUP(DATE($T$10+1,$U$37,'2ndCalendar'!S44),$D$4:$E$45,2,FALSE)),0,VLOOKUP(DATE($T$10+1,$U$37,'2ndCalendar'!S44),$D$4:$E$45,2,FALSE))</f>
        <v>0</v>
      </c>
      <c r="AK36" s="6">
        <f>IF(ISERROR(VLOOKUP(DATE($T$10+1,$U$37,'2ndCalendar'!T44),$D$4:$E$45,2,FALSE)),0,VLOOKUP(DATE($T$10+1,$U$37,'2ndCalendar'!T44),$D$4:$E$45,2,FALSE))</f>
        <v>0</v>
      </c>
      <c r="AL36" s="6">
        <f t="shared" si="16"/>
        <v>0</v>
      </c>
    </row>
    <row r="37" spans="1:38" x14ac:dyDescent="0.2">
      <c r="A37" s="27">
        <v>35</v>
      </c>
      <c r="B37" s="30"/>
      <c r="C37" s="30"/>
      <c r="D37" s="42">
        <f t="shared" si="0"/>
        <v>40973</v>
      </c>
      <c r="E37" s="5">
        <v>34</v>
      </c>
      <c r="G37" s="6">
        <f>IF(ISERROR(VLOOKUP(DATE($L$37,$M$37,'1stCalendar'!F45),$D$4:$E$45,2,FALSE)),0,VLOOKUP(DATE($L$37,$M$37,'1stCalendar'!F45),$D$4:$E$45,2,FALSE))</f>
        <v>0</v>
      </c>
      <c r="H37" s="6">
        <f>IF(ISERROR(VLOOKUP(DATE($L$37,$M$37,'1stCalendar'!G45),$D$4:$E$45,2,FALSE)),0,VLOOKUP(DATE($L$37,$M$37,'1stCalendar'!G45),$D$4:$E$45,2,FALSE))</f>
        <v>0</v>
      </c>
      <c r="I37" s="6"/>
      <c r="J37" s="6"/>
      <c r="K37" s="6"/>
      <c r="L37" s="6">
        <f>'1stCalendar'!K45</f>
        <v>2011</v>
      </c>
      <c r="M37" s="6">
        <f>'1stCalendar'!L45</f>
        <v>7</v>
      </c>
      <c r="N37" s="6">
        <f>SUM(G37:H37)</f>
        <v>0</v>
      </c>
      <c r="O37" s="6">
        <f>IF(ISERROR(VLOOKUP(DATE($T$37,$U$37,'1stCalendar'!N45),$D$4:$E$45,2,FALSE)),0,VLOOKUP(DATE($T$37,$U$37,'1stCalendar'!N45),$D$4:$E$45,2,FALSE))</f>
        <v>0</v>
      </c>
      <c r="P37" s="6">
        <f>IF(ISERROR(VLOOKUP(DATE($T$37,$U$37,'1stCalendar'!O45),$D$4:$E$45,2,FALSE)),0,VLOOKUP(DATE($T$37,$U$37,'1stCalendar'!O45),$D$4:$E$45,2,FALSE))</f>
        <v>0</v>
      </c>
      <c r="Q37" s="6"/>
      <c r="R37" s="6"/>
      <c r="S37" s="6"/>
      <c r="T37" s="6">
        <f>'1stCalendar'!S45</f>
        <v>2011</v>
      </c>
      <c r="U37" s="6">
        <f>'1stCalendar'!T45</f>
        <v>8</v>
      </c>
      <c r="V37" s="6">
        <f>SUM(O37:P37)</f>
        <v>0</v>
      </c>
      <c r="W37" s="6">
        <f>IF(ISERROR(VLOOKUP(DATE($L$10+1,$M$37,'2ndCalendar'!F45),$D$4:$E$45,2,FALSE)),0,VLOOKUP(DATE($L$10+1,$M$37,'2ndCalendar'!F45),$D$4:$E$45,2,FALSE))</f>
        <v>0</v>
      </c>
      <c r="X37" s="6">
        <f>IF(ISERROR(VLOOKUP(DATE($L$10+1,$M$37,'2ndCalendar'!G45),$D$4:$E$45,2,FALSE)),0,VLOOKUP(DATE($L$10+1,$M$37,'2ndCalendar'!G45),$D$4:$E$45,2,FALSE))</f>
        <v>0</v>
      </c>
      <c r="AB37" s="1">
        <f>'2ndCalendar'!K45</f>
        <v>2012</v>
      </c>
      <c r="AC37" s="1">
        <f>'2ndCalendar'!L45</f>
        <v>7</v>
      </c>
      <c r="AD37" s="6">
        <f>SUM(W37:X37)</f>
        <v>0</v>
      </c>
      <c r="AE37" s="6">
        <f>IF(ISERROR(VLOOKUP(DATE($T$10+1,$U$37,'2ndCalendar'!N45),$D$4:$E$45,2,FALSE)),0,VLOOKUP(DATE($T$10+1,$U$37,'2ndCalendar'!N45),$D$4:$E$45,2,FALSE))</f>
        <v>0</v>
      </c>
      <c r="AF37" s="6">
        <f>IF(ISERROR(VLOOKUP(DATE($T$10+1,$U$37,'2ndCalendar'!O45),$D$4:$E$45,2,FALSE)),0,VLOOKUP(DATE($T$10+1,$U$37,'2ndCalendar'!O45),$D$4:$E$45,2,FALSE))</f>
        <v>0</v>
      </c>
      <c r="AJ37" s="1">
        <f>'2ndCalendar'!S45</f>
        <v>2012</v>
      </c>
      <c r="AK37" s="1">
        <f>'2ndCalendar'!T45</f>
        <v>8</v>
      </c>
      <c r="AL37" s="6">
        <f>SUM(AE37:AF37)</f>
        <v>0</v>
      </c>
    </row>
    <row r="38" spans="1:38" x14ac:dyDescent="0.2">
      <c r="A38" s="27">
        <v>36</v>
      </c>
      <c r="B38" s="30"/>
      <c r="C38" s="30"/>
      <c r="D38" s="42">
        <f t="shared" si="0"/>
        <v>40980</v>
      </c>
      <c r="E38" s="5">
        <v>35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AD38" s="6"/>
      <c r="AL38" s="6"/>
    </row>
    <row r="39" spans="1:38" x14ac:dyDescent="0.2">
      <c r="A39" s="27">
        <v>37</v>
      </c>
      <c r="B39" s="30"/>
      <c r="C39" s="30"/>
      <c r="D39" s="42">
        <f t="shared" si="0"/>
        <v>40987</v>
      </c>
      <c r="E39" s="5">
        <v>36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AD39" s="6"/>
      <c r="AL39" s="6"/>
    </row>
    <row r="40" spans="1:38" x14ac:dyDescent="0.2">
      <c r="A40" s="27">
        <v>38</v>
      </c>
      <c r="B40" s="30"/>
      <c r="C40" s="30"/>
      <c r="D40" s="42">
        <f t="shared" si="0"/>
        <v>40994</v>
      </c>
      <c r="E40" s="5">
        <v>37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AD40" s="6"/>
      <c r="AL40" s="6"/>
    </row>
    <row r="41" spans="1:38" x14ac:dyDescent="0.2">
      <c r="A41" s="27">
        <v>39</v>
      </c>
      <c r="B41" s="30"/>
      <c r="C41" s="30"/>
      <c r="D41" s="42">
        <f t="shared" si="0"/>
        <v>41001</v>
      </c>
      <c r="E41" s="5">
        <v>38</v>
      </c>
      <c r="G41" s="6">
        <f>IF(ISERROR(VLOOKUP(DATE($L$46,$M$46,'1stCalendar'!F49),$D$4:$E$45,2,FALSE)),0,VLOOKUP(DATE($L$46,$M$46,'1stCalendar'!F49),$D$4:$E$45,2,FALSE))</f>
        <v>0</v>
      </c>
      <c r="H41" s="6">
        <f>IF(ISERROR(VLOOKUP(DATE($L$46,$M$46,'1stCalendar'!G49),$D$4:$E$45,2,FALSE)),0,VLOOKUP(DATE($L$46,$M$46,'1stCalendar'!G49),$D$4:$E$45,2,FALSE))</f>
        <v>0</v>
      </c>
      <c r="I41" s="6">
        <f>IF(ISERROR(VLOOKUP(DATE($L$46,$M$46,'1stCalendar'!H49),$D$4:$E$45,2,FALSE)),0,VLOOKUP(DATE($L$46,$M$46,'1stCalendar'!H49),$D$4:$E$45,2,FALSE))</f>
        <v>0</v>
      </c>
      <c r="J41" s="6">
        <f>IF(ISERROR(VLOOKUP(DATE($L$46,$M$46,'1stCalendar'!I49),$D$4:$E$45,2,FALSE)),0,VLOOKUP(DATE($L$46,$M$46,'1stCalendar'!I49),$D$4:$E$45,2,FALSE))</f>
        <v>0</v>
      </c>
      <c r="K41" s="6">
        <f>IF(ISERROR(VLOOKUP(DATE($L$46,$M$46,'1stCalendar'!J49),$D$4:$E$45,2,FALSE)),0,VLOOKUP(DATE($L$46,$M$46,'1stCalendar'!J49),$D$4:$E$45,2,FALSE))</f>
        <v>0</v>
      </c>
      <c r="L41" s="6">
        <f>IF(ISERROR(VLOOKUP(DATE($L$46,$M$46,'1stCalendar'!K49),$D$4:$E$45,2,FALSE)),0,VLOOKUP(DATE($L$46,$M$46,'1stCalendar'!K49),$D$4:$E$45,2,FALSE))</f>
        <v>0</v>
      </c>
      <c r="M41" s="6">
        <f>IF(ISERROR(VLOOKUP(DATE($L$46,$M$46,'1stCalendar'!L49),$D$4:$E$45,2,FALSE)),0,VLOOKUP(DATE($L$46,$M$46,'1stCalendar'!L49),$D$4:$E$45,2,FALSE))</f>
        <v>0</v>
      </c>
      <c r="N41" s="6">
        <f>SUM(G41:M41)</f>
        <v>0</v>
      </c>
      <c r="O41" s="6">
        <f>IF(ISERROR(VLOOKUP(DATE($T$46,$U$46,'1stCalendar'!N49),$D$4:$E$45,2,FALSE)),0,VLOOKUP(DATE($T$46,$U$46,'1stCalendar'!N49),$D$4:$E$45,2,FALSE))</f>
        <v>0</v>
      </c>
      <c r="P41" s="6">
        <f>IF(ISERROR(VLOOKUP(DATE($T$46,$U$46,'1stCalendar'!O49),$D$4:$E$45,2,FALSE)),0,VLOOKUP(DATE($T$46,$U$46,'1stCalendar'!O49),$D$4:$E$45,2,FALSE))</f>
        <v>0</v>
      </c>
      <c r="Q41" s="6">
        <f>IF(ISERROR(VLOOKUP(DATE($T$46,$U$46,'1stCalendar'!P49),$D$4:$E$45,2,FALSE)),0,VLOOKUP(DATE($T$46,$U$46,'1stCalendar'!P49),$D$4:$E$45,2,FALSE))</f>
        <v>0</v>
      </c>
      <c r="R41" s="6">
        <f>IF(ISERROR(VLOOKUP(DATE($T$46,$U$46,'1stCalendar'!Q49),$D$4:$E$45,2,FALSE)),0,VLOOKUP(DATE($T$46,$U$46,'1stCalendar'!Q49),$D$4:$E$45,2,FALSE))</f>
        <v>0</v>
      </c>
      <c r="S41" s="6">
        <f>IF(ISERROR(VLOOKUP(DATE($T$46,$U$46,'1stCalendar'!R49),$D$4:$E$45,2,FALSE)),0,VLOOKUP(DATE($T$46,$U$46,'1stCalendar'!R49),$D$4:$E$45,2,FALSE))</f>
        <v>0</v>
      </c>
      <c r="T41" s="6">
        <f>IF(ISERROR(VLOOKUP(DATE($T$46,$U$46,'1stCalendar'!S49),$D$4:$E$45,2,FALSE)),0,VLOOKUP(DATE($T$46,$U$46,'1stCalendar'!S49),$D$4:$E$45,2,FALSE))</f>
        <v>0</v>
      </c>
      <c r="U41" s="6">
        <f>IF(ISERROR(VLOOKUP(DATE($T$46,$U$46,'1stCalendar'!T49),$D$4:$E$45,2,FALSE)),0,VLOOKUP(DATE($T$46,$U$46,'1stCalendar'!T49),$D$4:$E$45,2,FALSE))</f>
        <v>0</v>
      </c>
      <c r="V41" s="6">
        <f>SUM(O41:U41)</f>
        <v>0</v>
      </c>
      <c r="W41" s="6">
        <f>IF(ISERROR(VLOOKUP(DATE($L$10+1,$M$46,'2ndCalendar'!F49),$D$4:$E$45,2,FALSE)),0,VLOOKUP(DATE($L$10+1,$M$46,'2ndCalendar'!F49),$D$4:$E$45,2,FALSE))</f>
        <v>0</v>
      </c>
      <c r="X41" s="6">
        <f>IF(ISERROR(VLOOKUP(DATE($L$10+1,$M$46,'2ndCalendar'!G49),$D$4:$E$45,2,FALSE)),0,VLOOKUP(DATE($L$10+1,$M$46,'2ndCalendar'!G49),$D$4:$E$45,2,FALSE))</f>
        <v>0</v>
      </c>
      <c r="Y41" s="6">
        <f>IF(ISERROR(VLOOKUP(DATE($L$10+1,$M$46,'2ndCalendar'!H49),$D$4:$E$45,2,FALSE)),0,VLOOKUP(DATE($L$10+1,$M$46,'2ndCalendar'!H49),$D$4:$E$45,2,FALSE))</f>
        <v>0</v>
      </c>
      <c r="Z41" s="6">
        <f>IF(ISERROR(VLOOKUP(DATE($L$10+1,$M$46,'2ndCalendar'!I49),$D$4:$E$45,2,FALSE)),0,VLOOKUP(DATE($L$10+1,$M$46,'2ndCalendar'!I49),$D$4:$E$45,2,FALSE))</f>
        <v>0</v>
      </c>
      <c r="AA41" s="6">
        <f>IF(ISERROR(VLOOKUP(DATE($L$10+1,$M$46,'2ndCalendar'!J49),$D$4:$E$45,2,FALSE)),0,VLOOKUP(DATE($L$10+1,$M$46,'2ndCalendar'!J49),$D$4:$E$45,2,FALSE))</f>
        <v>0</v>
      </c>
      <c r="AB41" s="6">
        <f>IF(ISERROR(VLOOKUP(DATE($L$10+1,$M$46,'2ndCalendar'!K49),$D$4:$E$45,2,FALSE)),0,VLOOKUP(DATE($L$10+1,$M$46,'2ndCalendar'!K49),$D$4:$E$45,2,FALSE))</f>
        <v>0</v>
      </c>
      <c r="AC41" s="6">
        <f>IF(ISERROR(VLOOKUP(DATE($L$10+1,$M$46,'2ndCalendar'!L49),$D$4:$E$45,2,FALSE)),0,VLOOKUP(DATE($L$10+1,$M$46,'2ndCalendar'!L49),$D$4:$E$45,2,FALSE))</f>
        <v>0</v>
      </c>
      <c r="AD41" s="6">
        <f>SUM(W41:AC41)</f>
        <v>0</v>
      </c>
      <c r="AE41" s="6">
        <f>IF(ISERROR(VLOOKUP(DATE($T$10+1,$U$46,'2ndCalendar'!N49),$D$4:$E$45,2,FALSE)),0,VLOOKUP(DATE($T$10+1,$U$46,'2ndCalendar'!N49),$D$4:$E$45,2,FALSE))</f>
        <v>0</v>
      </c>
      <c r="AF41" s="6">
        <f>IF(ISERROR(VLOOKUP(DATE($T$10+1,$U$46,'2ndCalendar'!O49),$D$4:$E$45,2,FALSE)),0,VLOOKUP(DATE($T$10+1,$U$46,'2ndCalendar'!O49),$D$4:$E$45,2,FALSE))</f>
        <v>0</v>
      </c>
      <c r="AG41" s="6">
        <f>IF(ISERROR(VLOOKUP(DATE($T$10+1,$U$46,'2ndCalendar'!P49),$D$4:$E$45,2,FALSE)),0,VLOOKUP(DATE($T$10+1,$U$46,'2ndCalendar'!P49),$D$4:$E$45,2,FALSE))</f>
        <v>0</v>
      </c>
      <c r="AH41" s="6">
        <f>IF(ISERROR(VLOOKUP(DATE($T$10+1,$U$46,'2ndCalendar'!Q49),$D$4:$E$45,2,FALSE)),0,VLOOKUP(DATE($T$10+1,$U$46,'2ndCalendar'!Q49),$D$4:$E$45,2,FALSE))</f>
        <v>0</v>
      </c>
      <c r="AI41" s="6">
        <f>IF(ISERROR(VLOOKUP(DATE($T$10+1,$U$46,'2ndCalendar'!R49),$D$4:$E$45,2,FALSE)),0,VLOOKUP(DATE($T$10+1,$U$46,'2ndCalendar'!R49),$D$4:$E$45,2,FALSE))</f>
        <v>0</v>
      </c>
      <c r="AJ41" s="6">
        <f>IF(ISERROR(VLOOKUP(DATE($T$10+1,$U$46,'2ndCalendar'!S49),$D$4:$E$45,2,FALSE)),0,VLOOKUP(DATE($T$10+1,$U$46,'2ndCalendar'!S49),$D$4:$E$45,2,FALSE))</f>
        <v>0</v>
      </c>
      <c r="AK41" s="6">
        <f>IF(ISERROR(VLOOKUP(DATE($T$10+1,$U$46,'2ndCalendar'!T49),$D$4:$E$45,2,FALSE)),0,VLOOKUP(DATE($T$10+1,$U$46,'2ndCalendar'!T49),$D$4:$E$45,2,FALSE))</f>
        <v>0</v>
      </c>
      <c r="AL41" s="6">
        <f>SUM(AE41:AK41)</f>
        <v>0</v>
      </c>
    </row>
    <row r="42" spans="1:38" x14ac:dyDescent="0.2">
      <c r="A42" s="27">
        <v>40</v>
      </c>
      <c r="B42" s="30"/>
      <c r="C42" s="30"/>
      <c r="D42" s="42">
        <f t="shared" si="0"/>
        <v>41008</v>
      </c>
      <c r="E42" s="5">
        <v>39</v>
      </c>
      <c r="G42" s="6">
        <f>IF(ISERROR(VLOOKUP(DATE($L$46,$M$46,'1stCalendar'!F50),$D$4:$E$45,2,FALSE)),0,VLOOKUP(DATE($L$46,$M$46,'1stCalendar'!F50),$D$4:$E$45,2,FALSE))</f>
        <v>0</v>
      </c>
      <c r="H42" s="6">
        <f>IF(ISERROR(VLOOKUP(DATE($L$46,$M$46,'1stCalendar'!G50),$D$4:$E$45,2,FALSE)),0,VLOOKUP(DATE($L$46,$M$46,'1stCalendar'!G50),$D$4:$E$45,2,FALSE))</f>
        <v>8</v>
      </c>
      <c r="I42" s="6">
        <f>IF(ISERROR(VLOOKUP(DATE($L$46,$M$46,'1stCalendar'!H50),$D$4:$E$45,2,FALSE)),0,VLOOKUP(DATE($L$46,$M$46,'1stCalendar'!H50),$D$4:$E$45,2,FALSE))</f>
        <v>0</v>
      </c>
      <c r="J42" s="6">
        <f>IF(ISERROR(VLOOKUP(DATE($L$46,$M$46,'1stCalendar'!I50),$D$4:$E$45,2,FALSE)),0,VLOOKUP(DATE($L$46,$M$46,'1stCalendar'!I50),$D$4:$E$45,2,FALSE))</f>
        <v>0</v>
      </c>
      <c r="K42" s="6">
        <f>IF(ISERROR(VLOOKUP(DATE($L$46,$M$46,'1stCalendar'!J50),$D$4:$E$45,2,FALSE)),0,VLOOKUP(DATE($L$46,$M$46,'1stCalendar'!J50),$D$4:$E$45,2,FALSE))</f>
        <v>0</v>
      </c>
      <c r="L42" s="6">
        <f>IF(ISERROR(VLOOKUP(DATE($L$46,$M$46,'1stCalendar'!K50),$D$4:$E$45,2,FALSE)),0,VLOOKUP(DATE($L$46,$M$46,'1stCalendar'!K50),$D$4:$E$45,2,FALSE))</f>
        <v>0</v>
      </c>
      <c r="M42" s="6">
        <f>IF(ISERROR(VLOOKUP(DATE($L$46,$M$46,'1stCalendar'!L50),$D$4:$E$45,2,FALSE)),0,VLOOKUP(DATE($L$46,$M$46,'1stCalendar'!L50),$D$4:$E$45,2,FALSE))</f>
        <v>0</v>
      </c>
      <c r="N42" s="6">
        <f t="shared" ref="N42:N45" si="17">SUM(G42:M42)</f>
        <v>8</v>
      </c>
      <c r="O42" s="6">
        <f>IF(ISERROR(VLOOKUP(DATE($T$46,$U$46,'1stCalendar'!N50),$D$4:$E$45,2,FALSE)),0,VLOOKUP(DATE($T$46,$U$46,'1stCalendar'!N50),$D$4:$E$45,2,FALSE))</f>
        <v>0</v>
      </c>
      <c r="P42" s="6">
        <f>IF(ISERROR(VLOOKUP(DATE($T$46,$U$46,'1stCalendar'!O50),$D$4:$E$45,2,FALSE)),0,VLOOKUP(DATE($T$46,$U$46,'1stCalendar'!O50),$D$4:$E$45,2,FALSE))</f>
        <v>12</v>
      </c>
      <c r="Q42" s="6">
        <f>IF(ISERROR(VLOOKUP(DATE($T$46,$U$46,'1stCalendar'!P50),$D$4:$E$45,2,FALSE)),0,VLOOKUP(DATE($T$46,$U$46,'1stCalendar'!P50),$D$4:$E$45,2,FALSE))</f>
        <v>0</v>
      </c>
      <c r="R42" s="6">
        <f>IF(ISERROR(VLOOKUP(DATE($T$46,$U$46,'1stCalendar'!Q50),$D$4:$E$45,2,FALSE)),0,VLOOKUP(DATE($T$46,$U$46,'1stCalendar'!Q50),$D$4:$E$45,2,FALSE))</f>
        <v>0</v>
      </c>
      <c r="S42" s="6">
        <f>IF(ISERROR(VLOOKUP(DATE($T$46,$U$46,'1stCalendar'!R50),$D$4:$E$45,2,FALSE)),0,VLOOKUP(DATE($T$46,$U$46,'1stCalendar'!R50),$D$4:$E$45,2,FALSE))</f>
        <v>0</v>
      </c>
      <c r="T42" s="6">
        <f>IF(ISERROR(VLOOKUP(DATE($T$46,$U$46,'1stCalendar'!S50),$D$4:$E$45,2,FALSE)),0,VLOOKUP(DATE($T$46,$U$46,'1stCalendar'!S50),$D$4:$E$45,2,FALSE))</f>
        <v>0</v>
      </c>
      <c r="U42" s="6">
        <f>IF(ISERROR(VLOOKUP(DATE($T$46,$U$46,'1stCalendar'!T50),$D$4:$E$45,2,FALSE)),0,VLOOKUP(DATE($T$46,$U$46,'1stCalendar'!T50),$D$4:$E$45,2,FALSE))</f>
        <v>0</v>
      </c>
      <c r="V42" s="6">
        <f t="shared" ref="V42:V45" si="18">SUM(O42:U42)</f>
        <v>12</v>
      </c>
      <c r="W42" s="6">
        <f>IF(ISERROR(VLOOKUP(DATE($L$10+1,$M$46,'2ndCalendar'!F50),$D$4:$E$45,2,FALSE)),0,VLOOKUP(DATE($L$10+1,$M$46,'2ndCalendar'!F50),$D$4:$E$45,2,FALSE))</f>
        <v>0</v>
      </c>
      <c r="X42" s="6">
        <f>IF(ISERROR(VLOOKUP(DATE($L$10+1,$M$46,'2ndCalendar'!G50),$D$4:$E$45,2,FALSE)),0,VLOOKUP(DATE($L$10+1,$M$46,'2ndCalendar'!G50),$D$4:$E$45,2,FALSE))</f>
        <v>0</v>
      </c>
      <c r="Y42" s="6">
        <f>IF(ISERROR(VLOOKUP(DATE($L$10+1,$M$46,'2ndCalendar'!H50),$D$4:$E$45,2,FALSE)),0,VLOOKUP(DATE($L$10+1,$M$46,'2ndCalendar'!H50),$D$4:$E$45,2,FALSE))</f>
        <v>0</v>
      </c>
      <c r="Z42" s="6">
        <f>IF(ISERROR(VLOOKUP(DATE($L$10+1,$M$46,'2ndCalendar'!I50),$D$4:$E$45,2,FALSE)),0,VLOOKUP(DATE($L$10+1,$M$46,'2ndCalendar'!I50),$D$4:$E$45,2,FALSE))</f>
        <v>0</v>
      </c>
      <c r="AA42" s="6">
        <f>IF(ISERROR(VLOOKUP(DATE($L$10+1,$M$46,'2ndCalendar'!J50),$D$4:$E$45,2,FALSE)),0,VLOOKUP(DATE($L$10+1,$M$46,'2ndCalendar'!J50),$D$4:$E$45,2,FALSE))</f>
        <v>0</v>
      </c>
      <c r="AB42" s="6">
        <f>IF(ISERROR(VLOOKUP(DATE($L$10+1,$M$46,'2ndCalendar'!K50),$D$4:$E$45,2,FALSE)),0,VLOOKUP(DATE($L$10+1,$M$46,'2ndCalendar'!K50),$D$4:$E$45,2,FALSE))</f>
        <v>0</v>
      </c>
      <c r="AC42" s="6">
        <f>IF(ISERROR(VLOOKUP(DATE($L$10+1,$M$46,'2ndCalendar'!L50),$D$4:$E$45,2,FALSE)),0,VLOOKUP(DATE($L$10+1,$M$46,'2ndCalendar'!L50),$D$4:$E$45,2,FALSE))</f>
        <v>0</v>
      </c>
      <c r="AD42" s="6">
        <f t="shared" ref="AD42:AD45" si="19">SUM(W42:AC42)</f>
        <v>0</v>
      </c>
      <c r="AE42" s="6">
        <f>IF(ISERROR(VLOOKUP(DATE($T$10+1,$U$46,'2ndCalendar'!N50),$D$4:$E$45,2,FALSE)),0,VLOOKUP(DATE($T$10+1,$U$46,'2ndCalendar'!N50),$D$4:$E$45,2,FALSE))</f>
        <v>0</v>
      </c>
      <c r="AF42" s="6">
        <f>IF(ISERROR(VLOOKUP(DATE($T$10+1,$U$46,'2ndCalendar'!O50),$D$4:$E$45,2,FALSE)),0,VLOOKUP(DATE($T$10+1,$U$46,'2ndCalendar'!O50),$D$4:$E$45,2,FALSE))</f>
        <v>0</v>
      </c>
      <c r="AG42" s="6">
        <f>IF(ISERROR(VLOOKUP(DATE($T$10+1,$U$46,'2ndCalendar'!P50),$D$4:$E$45,2,FALSE)),0,VLOOKUP(DATE($T$10+1,$U$46,'2ndCalendar'!P50),$D$4:$E$45,2,FALSE))</f>
        <v>0</v>
      </c>
      <c r="AH42" s="6">
        <f>IF(ISERROR(VLOOKUP(DATE($T$10+1,$U$46,'2ndCalendar'!Q50),$D$4:$E$45,2,FALSE)),0,VLOOKUP(DATE($T$10+1,$U$46,'2ndCalendar'!Q50),$D$4:$E$45,2,FALSE))</f>
        <v>0</v>
      </c>
      <c r="AI42" s="6">
        <f>IF(ISERROR(VLOOKUP(DATE($T$10+1,$U$46,'2ndCalendar'!R50),$D$4:$E$45,2,FALSE)),0,VLOOKUP(DATE($T$10+1,$U$46,'2ndCalendar'!R50),$D$4:$E$45,2,FALSE))</f>
        <v>0</v>
      </c>
      <c r="AJ42" s="6">
        <f>IF(ISERROR(VLOOKUP(DATE($T$10+1,$U$46,'2ndCalendar'!S50),$D$4:$E$45,2,FALSE)),0,VLOOKUP(DATE($T$10+1,$U$46,'2ndCalendar'!S50),$D$4:$E$45,2,FALSE))</f>
        <v>0</v>
      </c>
      <c r="AK42" s="6">
        <f>IF(ISERROR(VLOOKUP(DATE($T$10+1,$U$46,'2ndCalendar'!T50),$D$4:$E$45,2,FALSE)),0,VLOOKUP(DATE($T$10+1,$U$46,'2ndCalendar'!T50),$D$4:$E$45,2,FALSE))</f>
        <v>0</v>
      </c>
      <c r="AL42" s="6">
        <f t="shared" ref="AL42:AL45" si="20">SUM(AE42:AK42)</f>
        <v>0</v>
      </c>
    </row>
    <row r="43" spans="1:38" x14ac:dyDescent="0.2">
      <c r="A43" s="27">
        <v>41</v>
      </c>
      <c r="B43" s="30">
        <f>D43</f>
        <v>41015</v>
      </c>
      <c r="C43" s="30"/>
      <c r="D43" s="42">
        <f t="shared" si="0"/>
        <v>41015</v>
      </c>
      <c r="E43" s="5">
        <v>40</v>
      </c>
      <c r="G43" s="6">
        <f>IF(ISERROR(VLOOKUP(DATE($L$46,$M$46,'1stCalendar'!F51),$D$4:$E$45,2,FALSE)),0,VLOOKUP(DATE($L$46,$M$46,'1stCalendar'!F51),$D$4:$E$45,2,FALSE))</f>
        <v>0</v>
      </c>
      <c r="H43" s="6">
        <f>IF(ISERROR(VLOOKUP(DATE($L$46,$M$46,'1stCalendar'!G51),$D$4:$E$45,2,FALSE)),0,VLOOKUP(DATE($L$46,$M$46,'1stCalendar'!G51),$D$4:$E$45,2,FALSE))</f>
        <v>9</v>
      </c>
      <c r="I43" s="6">
        <f>IF(ISERROR(VLOOKUP(DATE($L$46,$M$46,'1stCalendar'!H51),$D$4:$E$45,2,FALSE)),0,VLOOKUP(DATE($L$46,$M$46,'1stCalendar'!H51),$D$4:$E$45,2,FALSE))</f>
        <v>0</v>
      </c>
      <c r="J43" s="6">
        <f>IF(ISERROR(VLOOKUP(DATE($L$46,$M$46,'1stCalendar'!I51),$D$4:$E$45,2,FALSE)),0,VLOOKUP(DATE($L$46,$M$46,'1stCalendar'!I51),$D$4:$E$45,2,FALSE))</f>
        <v>0</v>
      </c>
      <c r="K43" s="6">
        <f>IF(ISERROR(VLOOKUP(DATE($L$46,$M$46,'1stCalendar'!J51),$D$4:$E$45,2,FALSE)),0,VLOOKUP(DATE($L$46,$M$46,'1stCalendar'!J51),$D$4:$E$45,2,FALSE))</f>
        <v>0</v>
      </c>
      <c r="L43" s="6">
        <f>IF(ISERROR(VLOOKUP(DATE($L$46,$M$46,'1stCalendar'!K51),$D$4:$E$45,2,FALSE)),0,VLOOKUP(DATE($L$46,$M$46,'1stCalendar'!K51),$D$4:$E$45,2,FALSE))</f>
        <v>0</v>
      </c>
      <c r="M43" s="6">
        <f>IF(ISERROR(VLOOKUP(DATE($L$46,$M$46,'1stCalendar'!L51),$D$4:$E$45,2,FALSE)),0,VLOOKUP(DATE($L$46,$M$46,'1stCalendar'!L51),$D$4:$E$45,2,FALSE))</f>
        <v>0</v>
      </c>
      <c r="N43" s="6">
        <f t="shared" si="17"/>
        <v>9</v>
      </c>
      <c r="O43" s="6">
        <f>IF(ISERROR(VLOOKUP(DATE($T$46,$U$46,'1stCalendar'!N51),$D$4:$E$45,2,FALSE)),0,VLOOKUP(DATE($T$46,$U$46,'1stCalendar'!N51),$D$4:$E$45,2,FALSE))</f>
        <v>0</v>
      </c>
      <c r="P43" s="6">
        <f>IF(ISERROR(VLOOKUP(DATE($T$46,$U$46,'1stCalendar'!O51),$D$4:$E$45,2,FALSE)),0,VLOOKUP(DATE($T$46,$U$46,'1stCalendar'!O51),$D$4:$E$45,2,FALSE))</f>
        <v>13</v>
      </c>
      <c r="Q43" s="6">
        <f>IF(ISERROR(VLOOKUP(DATE($T$46,$U$46,'1stCalendar'!P51),$D$4:$E$45,2,FALSE)),0,VLOOKUP(DATE($T$46,$U$46,'1stCalendar'!P51),$D$4:$E$45,2,FALSE))</f>
        <v>0</v>
      </c>
      <c r="R43" s="6">
        <f>IF(ISERROR(VLOOKUP(DATE($T$46,$U$46,'1stCalendar'!Q51),$D$4:$E$45,2,FALSE)),0,VLOOKUP(DATE($T$46,$U$46,'1stCalendar'!Q51),$D$4:$E$45,2,FALSE))</f>
        <v>0</v>
      </c>
      <c r="S43" s="6">
        <f>IF(ISERROR(VLOOKUP(DATE($T$46,$U$46,'1stCalendar'!R51),$D$4:$E$45,2,FALSE)),0,VLOOKUP(DATE($T$46,$U$46,'1stCalendar'!R51),$D$4:$E$45,2,FALSE))</f>
        <v>0</v>
      </c>
      <c r="T43" s="6">
        <f>IF(ISERROR(VLOOKUP(DATE($T$46,$U$46,'1stCalendar'!S51),$D$4:$E$45,2,FALSE)),0,VLOOKUP(DATE($T$46,$U$46,'1stCalendar'!S51),$D$4:$E$45,2,FALSE))</f>
        <v>0</v>
      </c>
      <c r="U43" s="6">
        <f>IF(ISERROR(VLOOKUP(DATE($T$46,$U$46,'1stCalendar'!T51),$D$4:$E$45,2,FALSE)),0,VLOOKUP(DATE($T$46,$U$46,'1stCalendar'!T51),$D$4:$E$45,2,FALSE))</f>
        <v>0</v>
      </c>
      <c r="V43" s="6">
        <f t="shared" si="18"/>
        <v>13</v>
      </c>
      <c r="W43" s="6">
        <f>IF(ISERROR(VLOOKUP(DATE($L$10+1,$M$46,'2ndCalendar'!F51),$D$4:$E$45,2,FALSE)),0,VLOOKUP(DATE($L$10+1,$M$46,'2ndCalendar'!F51),$D$4:$E$45,2,FALSE))</f>
        <v>0</v>
      </c>
      <c r="X43" s="6">
        <f>IF(ISERROR(VLOOKUP(DATE($L$10+1,$M$46,'2ndCalendar'!G51),$D$4:$E$45,2,FALSE)),0,VLOOKUP(DATE($L$10+1,$M$46,'2ndCalendar'!G51),$D$4:$E$45,2,FALSE))</f>
        <v>0</v>
      </c>
      <c r="Y43" s="6">
        <f>IF(ISERROR(VLOOKUP(DATE($L$10+1,$M$46,'2ndCalendar'!H51),$D$4:$E$45,2,FALSE)),0,VLOOKUP(DATE($L$10+1,$M$46,'2ndCalendar'!H51),$D$4:$E$45,2,FALSE))</f>
        <v>0</v>
      </c>
      <c r="Z43" s="6">
        <f>IF(ISERROR(VLOOKUP(DATE($L$10+1,$M$46,'2ndCalendar'!I51),$D$4:$E$45,2,FALSE)),0,VLOOKUP(DATE($L$10+1,$M$46,'2ndCalendar'!I51),$D$4:$E$45,2,FALSE))</f>
        <v>0</v>
      </c>
      <c r="AA43" s="6">
        <f>IF(ISERROR(VLOOKUP(DATE($L$10+1,$M$46,'2ndCalendar'!J51),$D$4:$E$45,2,FALSE)),0,VLOOKUP(DATE($L$10+1,$M$46,'2ndCalendar'!J51),$D$4:$E$45,2,FALSE))</f>
        <v>0</v>
      </c>
      <c r="AB43" s="6">
        <f>IF(ISERROR(VLOOKUP(DATE($L$10+1,$M$46,'2ndCalendar'!K51),$D$4:$E$45,2,FALSE)),0,VLOOKUP(DATE($L$10+1,$M$46,'2ndCalendar'!K51),$D$4:$E$45,2,FALSE))</f>
        <v>0</v>
      </c>
      <c r="AC43" s="6">
        <f>IF(ISERROR(VLOOKUP(DATE($L$10+1,$M$46,'2ndCalendar'!L51),$D$4:$E$45,2,FALSE)),0,VLOOKUP(DATE($L$10+1,$M$46,'2ndCalendar'!L51),$D$4:$E$45,2,FALSE))</f>
        <v>0</v>
      </c>
      <c r="AD43" s="6">
        <f t="shared" si="19"/>
        <v>0</v>
      </c>
      <c r="AE43" s="6">
        <f>IF(ISERROR(VLOOKUP(DATE($T$10+1,$U$46,'2ndCalendar'!N51),$D$4:$E$45,2,FALSE)),0,VLOOKUP(DATE($T$10+1,$U$46,'2ndCalendar'!N51),$D$4:$E$45,2,FALSE))</f>
        <v>0</v>
      </c>
      <c r="AF43" s="6">
        <f>IF(ISERROR(VLOOKUP(DATE($T$10+1,$U$46,'2ndCalendar'!O51),$D$4:$E$45,2,FALSE)),0,VLOOKUP(DATE($T$10+1,$U$46,'2ndCalendar'!O51),$D$4:$E$45,2,FALSE))</f>
        <v>0</v>
      </c>
      <c r="AG43" s="6">
        <f>IF(ISERROR(VLOOKUP(DATE($T$10+1,$U$46,'2ndCalendar'!P51),$D$4:$E$45,2,FALSE)),0,VLOOKUP(DATE($T$10+1,$U$46,'2ndCalendar'!P51),$D$4:$E$45,2,FALSE))</f>
        <v>0</v>
      </c>
      <c r="AH43" s="6">
        <f>IF(ISERROR(VLOOKUP(DATE($T$10+1,$U$46,'2ndCalendar'!Q51),$D$4:$E$45,2,FALSE)),0,VLOOKUP(DATE($T$10+1,$U$46,'2ndCalendar'!Q51),$D$4:$E$45,2,FALSE))</f>
        <v>0</v>
      </c>
      <c r="AI43" s="6">
        <f>IF(ISERROR(VLOOKUP(DATE($T$10+1,$U$46,'2ndCalendar'!R51),$D$4:$E$45,2,FALSE)),0,VLOOKUP(DATE($T$10+1,$U$46,'2ndCalendar'!R51),$D$4:$E$45,2,FALSE))</f>
        <v>0</v>
      </c>
      <c r="AJ43" s="6">
        <f>IF(ISERROR(VLOOKUP(DATE($T$10+1,$U$46,'2ndCalendar'!S51),$D$4:$E$45,2,FALSE)),0,VLOOKUP(DATE($T$10+1,$U$46,'2ndCalendar'!S51),$D$4:$E$45,2,FALSE))</f>
        <v>0</v>
      </c>
      <c r="AK43" s="6">
        <f>IF(ISERROR(VLOOKUP(DATE($T$10+1,$U$46,'2ndCalendar'!T51),$D$4:$E$45,2,FALSE)),0,VLOOKUP(DATE($T$10+1,$U$46,'2ndCalendar'!T51),$D$4:$E$45,2,FALSE))</f>
        <v>0</v>
      </c>
      <c r="AL43" s="6">
        <f t="shared" si="20"/>
        <v>0</v>
      </c>
    </row>
    <row r="44" spans="1:38" x14ac:dyDescent="0.2">
      <c r="A44" s="27">
        <v>42</v>
      </c>
      <c r="B44" s="30"/>
      <c r="C44" s="30"/>
      <c r="D44" s="42">
        <f t="shared" si="0"/>
        <v>41022</v>
      </c>
      <c r="E44" s="5">
        <v>41</v>
      </c>
      <c r="G44" s="6">
        <f>IF(ISERROR(VLOOKUP(DATE($L$46,$M$46,'1stCalendar'!F52),$D$4:$E$45,2,FALSE)),0,VLOOKUP(DATE($L$46,$M$46,'1stCalendar'!F52),$D$4:$E$45,2,FALSE))</f>
        <v>0</v>
      </c>
      <c r="H44" s="6">
        <f>IF(ISERROR(VLOOKUP(DATE($L$46,$M$46,'1stCalendar'!G52),$D$4:$E$45,2,FALSE)),0,VLOOKUP(DATE($L$46,$M$46,'1stCalendar'!G52),$D$4:$E$45,2,FALSE))</f>
        <v>10</v>
      </c>
      <c r="I44" s="6">
        <f>IF(ISERROR(VLOOKUP(DATE($L$46,$M$46,'1stCalendar'!H52),$D$4:$E$45,2,FALSE)),0,VLOOKUP(DATE($L$46,$M$46,'1stCalendar'!H52),$D$4:$E$45,2,FALSE))</f>
        <v>0</v>
      </c>
      <c r="J44" s="6">
        <f>IF(ISERROR(VLOOKUP(DATE($L$46,$M$46,'1stCalendar'!I52),$D$4:$E$45,2,FALSE)),0,VLOOKUP(DATE($L$46,$M$46,'1stCalendar'!I52),$D$4:$E$45,2,FALSE))</f>
        <v>0</v>
      </c>
      <c r="K44" s="6">
        <f>IF(ISERROR(VLOOKUP(DATE($L$46,$M$46,'1stCalendar'!J52),$D$4:$E$45,2,FALSE)),0,VLOOKUP(DATE($L$46,$M$46,'1stCalendar'!J52),$D$4:$E$45,2,FALSE))</f>
        <v>0</v>
      </c>
      <c r="L44" s="6">
        <f>IF(ISERROR(VLOOKUP(DATE($L$46,$M$46,'1stCalendar'!K52),$D$4:$E$45,2,FALSE)),0,VLOOKUP(DATE($L$46,$M$46,'1stCalendar'!K52),$D$4:$E$45,2,FALSE))</f>
        <v>0</v>
      </c>
      <c r="M44" s="6">
        <f>IF(ISERROR(VLOOKUP(DATE($L$46,$M$46,'1stCalendar'!L52),$D$4:$E$45,2,FALSE)),0,VLOOKUP(DATE($L$46,$M$46,'1stCalendar'!L52),$D$4:$E$45,2,FALSE))</f>
        <v>0</v>
      </c>
      <c r="N44" s="6">
        <f t="shared" si="17"/>
        <v>10</v>
      </c>
      <c r="O44" s="6">
        <f>IF(ISERROR(VLOOKUP(DATE($T$46,$U$46,'1stCalendar'!N52),$D$4:$E$45,2,FALSE)),0,VLOOKUP(DATE($T$46,$U$46,'1stCalendar'!N52),$D$4:$E$45,2,FALSE))</f>
        <v>0</v>
      </c>
      <c r="P44" s="6">
        <f>IF(ISERROR(VLOOKUP(DATE($T$46,$U$46,'1stCalendar'!O52),$D$4:$E$45,2,FALSE)),0,VLOOKUP(DATE($T$46,$U$46,'1stCalendar'!O52),$D$4:$E$45,2,FALSE))</f>
        <v>14</v>
      </c>
      <c r="Q44" s="6">
        <f>IF(ISERROR(VLOOKUP(DATE($T$46,$U$46,'1stCalendar'!P52),$D$4:$E$45,2,FALSE)),0,VLOOKUP(DATE($T$46,$U$46,'1stCalendar'!P52),$D$4:$E$45,2,FALSE))</f>
        <v>0</v>
      </c>
      <c r="R44" s="6">
        <f>IF(ISERROR(VLOOKUP(DATE($T$46,$U$46,'1stCalendar'!Q52),$D$4:$E$45,2,FALSE)),0,VLOOKUP(DATE($T$46,$U$46,'1stCalendar'!Q52),$D$4:$E$45,2,FALSE))</f>
        <v>0</v>
      </c>
      <c r="S44" s="6">
        <f>IF(ISERROR(VLOOKUP(DATE($T$46,$U$46,'1stCalendar'!R52),$D$4:$E$45,2,FALSE)),0,VLOOKUP(DATE($T$46,$U$46,'1stCalendar'!R52),$D$4:$E$45,2,FALSE))</f>
        <v>0</v>
      </c>
      <c r="T44" s="6">
        <f>IF(ISERROR(VLOOKUP(DATE($T$46,$U$46,'1stCalendar'!S52),$D$4:$E$45,2,FALSE)),0,VLOOKUP(DATE($T$46,$U$46,'1stCalendar'!S52),$D$4:$E$45,2,FALSE))</f>
        <v>0</v>
      </c>
      <c r="U44" s="6">
        <f>IF(ISERROR(VLOOKUP(DATE($T$46,$U$46,'1stCalendar'!T52),$D$4:$E$45,2,FALSE)),0,VLOOKUP(DATE($T$46,$U$46,'1stCalendar'!T52),$D$4:$E$45,2,FALSE))</f>
        <v>0</v>
      </c>
      <c r="V44" s="6">
        <f t="shared" si="18"/>
        <v>14</v>
      </c>
      <c r="W44" s="6">
        <f>IF(ISERROR(VLOOKUP(DATE($L$10+1,$M$46,'2ndCalendar'!F52),$D$4:$E$45,2,FALSE)),0,VLOOKUP(DATE($L$10+1,$M$46,'2ndCalendar'!F52),$D$4:$E$45,2,FALSE))</f>
        <v>0</v>
      </c>
      <c r="X44" s="6">
        <f>IF(ISERROR(VLOOKUP(DATE($L$10+1,$M$46,'2ndCalendar'!G52),$D$4:$E$45,2,FALSE)),0,VLOOKUP(DATE($L$10+1,$M$46,'2ndCalendar'!G52),$D$4:$E$45,2,FALSE))</f>
        <v>0</v>
      </c>
      <c r="Y44" s="6">
        <f>IF(ISERROR(VLOOKUP(DATE($L$10+1,$M$46,'2ndCalendar'!H52),$D$4:$E$45,2,FALSE)),0,VLOOKUP(DATE($L$10+1,$M$46,'2ndCalendar'!H52),$D$4:$E$45,2,FALSE))</f>
        <v>0</v>
      </c>
      <c r="Z44" s="6">
        <f>IF(ISERROR(VLOOKUP(DATE($L$10+1,$M$46,'2ndCalendar'!I52),$D$4:$E$45,2,FALSE)),0,VLOOKUP(DATE($L$10+1,$M$46,'2ndCalendar'!I52),$D$4:$E$45,2,FALSE))</f>
        <v>0</v>
      </c>
      <c r="AA44" s="6">
        <f>IF(ISERROR(VLOOKUP(DATE($L$10+1,$M$46,'2ndCalendar'!J52),$D$4:$E$45,2,FALSE)),0,VLOOKUP(DATE($L$10+1,$M$46,'2ndCalendar'!J52),$D$4:$E$45,2,FALSE))</f>
        <v>0</v>
      </c>
      <c r="AB44" s="6">
        <f>IF(ISERROR(VLOOKUP(DATE($L$10+1,$M$46,'2ndCalendar'!K52),$D$4:$E$45,2,FALSE)),0,VLOOKUP(DATE($L$10+1,$M$46,'2ndCalendar'!K52),$D$4:$E$45,2,FALSE))</f>
        <v>0</v>
      </c>
      <c r="AC44" s="6">
        <f>IF(ISERROR(VLOOKUP(DATE($L$10+1,$M$46,'2ndCalendar'!L52),$D$4:$E$45,2,FALSE)),0,VLOOKUP(DATE($L$10+1,$M$46,'2ndCalendar'!L52),$D$4:$E$45,2,FALSE))</f>
        <v>0</v>
      </c>
      <c r="AD44" s="6">
        <f t="shared" si="19"/>
        <v>0</v>
      </c>
      <c r="AE44" s="6">
        <f>IF(ISERROR(VLOOKUP(DATE($T$10+1,$U$46,'2ndCalendar'!N52),$D$4:$E$45,2,FALSE)),0,VLOOKUP(DATE($T$10+1,$U$46,'2ndCalendar'!N52),$D$4:$E$45,2,FALSE))</f>
        <v>0</v>
      </c>
      <c r="AF44" s="6">
        <f>IF(ISERROR(VLOOKUP(DATE($T$10+1,$U$46,'2ndCalendar'!O52),$D$4:$E$45,2,FALSE)),0,VLOOKUP(DATE($T$10+1,$U$46,'2ndCalendar'!O52),$D$4:$E$45,2,FALSE))</f>
        <v>0</v>
      </c>
      <c r="AG44" s="6">
        <f>IF(ISERROR(VLOOKUP(DATE($T$10+1,$U$46,'2ndCalendar'!P52),$D$4:$E$45,2,FALSE)),0,VLOOKUP(DATE($T$10+1,$U$46,'2ndCalendar'!P52),$D$4:$E$45,2,FALSE))</f>
        <v>0</v>
      </c>
      <c r="AH44" s="6">
        <f>IF(ISERROR(VLOOKUP(DATE($T$10+1,$U$46,'2ndCalendar'!Q52),$D$4:$E$45,2,FALSE)),0,VLOOKUP(DATE($T$10+1,$U$46,'2ndCalendar'!Q52),$D$4:$E$45,2,FALSE))</f>
        <v>0</v>
      </c>
      <c r="AI44" s="6">
        <f>IF(ISERROR(VLOOKUP(DATE($T$10+1,$U$46,'2ndCalendar'!R52),$D$4:$E$45,2,FALSE)),0,VLOOKUP(DATE($T$10+1,$U$46,'2ndCalendar'!R52),$D$4:$E$45,2,FALSE))</f>
        <v>0</v>
      </c>
      <c r="AJ44" s="6">
        <f>IF(ISERROR(VLOOKUP(DATE($T$10+1,$U$46,'2ndCalendar'!S52),$D$4:$E$45,2,FALSE)),0,VLOOKUP(DATE($T$10+1,$U$46,'2ndCalendar'!S52),$D$4:$E$45,2,FALSE))</f>
        <v>0</v>
      </c>
      <c r="AK44" s="6">
        <f>IF(ISERROR(VLOOKUP(DATE($T$10+1,$U$46,'2ndCalendar'!T52),$D$4:$E$45,2,FALSE)),0,VLOOKUP(DATE($T$10+1,$U$46,'2ndCalendar'!T52),$D$4:$E$45,2,FALSE))</f>
        <v>0</v>
      </c>
      <c r="AL44" s="6">
        <f t="shared" si="20"/>
        <v>0</v>
      </c>
    </row>
    <row r="45" spans="1:38" x14ac:dyDescent="0.2">
      <c r="A45" s="27">
        <v>43</v>
      </c>
      <c r="B45" s="30"/>
      <c r="C45" s="30"/>
      <c r="D45" s="42">
        <f t="shared" si="0"/>
        <v>41029</v>
      </c>
      <c r="E45" s="5">
        <v>42</v>
      </c>
      <c r="G45" s="6">
        <f>IF(ISERROR(VLOOKUP(DATE($L$46,$M$46,'1stCalendar'!F53),$D$4:$E$45,2,FALSE)),0,VLOOKUP(DATE($L$46,$M$46,'1stCalendar'!F53),$D$4:$E$45,2,FALSE))</f>
        <v>0</v>
      </c>
      <c r="H45" s="6">
        <f>IF(ISERROR(VLOOKUP(DATE($L$46,$M$46,'1stCalendar'!G53),$D$4:$E$45,2,FALSE)),0,VLOOKUP(DATE($L$46,$M$46,'1stCalendar'!G53),$D$4:$E$45,2,FALSE))</f>
        <v>11</v>
      </c>
      <c r="I45" s="6">
        <f>IF(ISERROR(VLOOKUP(DATE($L$46,$M$46,'1stCalendar'!H53),$D$4:$E$45,2,FALSE)),0,VLOOKUP(DATE($L$46,$M$46,'1stCalendar'!H53),$D$4:$E$45,2,FALSE))</f>
        <v>0</v>
      </c>
      <c r="J45" s="6">
        <f>IF(ISERROR(VLOOKUP(DATE($L$46,$M$46,'1stCalendar'!I53),$D$4:$E$45,2,FALSE)),0,VLOOKUP(DATE($L$46,$M$46,'1stCalendar'!I53),$D$4:$E$45,2,FALSE))</f>
        <v>0</v>
      </c>
      <c r="K45" s="6">
        <f>IF(ISERROR(VLOOKUP(DATE($L$46,$M$46,'1stCalendar'!J53),$D$4:$E$45,2,FALSE)),0,VLOOKUP(DATE($L$46,$M$46,'1stCalendar'!J53),$D$4:$E$45,2,FALSE))</f>
        <v>0</v>
      </c>
      <c r="L45" s="6">
        <f>IF(ISERROR(VLOOKUP(DATE($L$46,$M$46,'1stCalendar'!K53),$D$4:$E$45,2,FALSE)),0,VLOOKUP(DATE($L$46,$M$46,'1stCalendar'!K53),$D$4:$E$45,2,FALSE))</f>
        <v>0</v>
      </c>
      <c r="M45" s="6">
        <f>IF(ISERROR(VLOOKUP(DATE($L$46,$M$46,'1stCalendar'!L53),$D$4:$E$45,2,FALSE)),0,VLOOKUP(DATE($L$46,$M$46,'1stCalendar'!L53),$D$4:$E$45,2,FALSE))</f>
        <v>0</v>
      </c>
      <c r="N45" s="6">
        <f t="shared" si="17"/>
        <v>11</v>
      </c>
      <c r="O45" s="6">
        <f>IF(ISERROR(VLOOKUP(DATE($T$46,$U$46,'1stCalendar'!N53),$D$4:$E$45,2,FALSE)),0,VLOOKUP(DATE($T$46,$U$46,'1stCalendar'!N53),$D$4:$E$45,2,FALSE))</f>
        <v>0</v>
      </c>
      <c r="P45" s="6">
        <f>IF(ISERROR(VLOOKUP(DATE($T$46,$U$46,'1stCalendar'!O53),$D$4:$E$45,2,FALSE)),0,VLOOKUP(DATE($T$46,$U$46,'1stCalendar'!O53),$D$4:$E$45,2,FALSE))</f>
        <v>15</v>
      </c>
      <c r="Q45" s="6">
        <f>IF(ISERROR(VLOOKUP(DATE($T$46,$U$46,'1stCalendar'!P53),$D$4:$E$45,2,FALSE)),0,VLOOKUP(DATE($T$46,$U$46,'1stCalendar'!P53),$D$4:$E$45,2,FALSE))</f>
        <v>0</v>
      </c>
      <c r="R45" s="6">
        <f>IF(ISERROR(VLOOKUP(DATE($T$46,$U$46,'1stCalendar'!Q53),$D$4:$E$45,2,FALSE)),0,VLOOKUP(DATE($T$46,$U$46,'1stCalendar'!Q53),$D$4:$E$45,2,FALSE))</f>
        <v>0</v>
      </c>
      <c r="S45" s="6">
        <f>IF(ISERROR(VLOOKUP(DATE($T$46,$U$46,'1stCalendar'!R53),$D$4:$E$45,2,FALSE)),0,VLOOKUP(DATE($T$46,$U$46,'1stCalendar'!R53),$D$4:$E$45,2,FALSE))</f>
        <v>0</v>
      </c>
      <c r="T45" s="6">
        <f>IF(ISERROR(VLOOKUP(DATE($T$46,$U$46,'1stCalendar'!S53),$D$4:$E$45,2,FALSE)),0,VLOOKUP(DATE($T$46,$U$46,'1stCalendar'!S53),$D$4:$E$45,2,FALSE))</f>
        <v>0</v>
      </c>
      <c r="U45" s="6">
        <f>IF(ISERROR(VLOOKUP(DATE($T$46,$U$46,'1stCalendar'!T53),$D$4:$E$45,2,FALSE)),0,VLOOKUP(DATE($T$46,$U$46,'1stCalendar'!T53),$D$4:$E$45,2,FALSE))</f>
        <v>0</v>
      </c>
      <c r="V45" s="6">
        <f t="shared" si="18"/>
        <v>15</v>
      </c>
      <c r="W45" s="6">
        <f>IF(ISERROR(VLOOKUP(DATE($L$10+1,$M$46,'2ndCalendar'!F53),$D$4:$E$45,2,FALSE)),0,VLOOKUP(DATE($L$10+1,$M$46,'2ndCalendar'!F53),$D$4:$E$45,2,FALSE))</f>
        <v>0</v>
      </c>
      <c r="X45" s="6">
        <f>IF(ISERROR(VLOOKUP(DATE($L$10+1,$M$46,'2ndCalendar'!G53),$D$4:$E$45,2,FALSE)),0,VLOOKUP(DATE($L$10+1,$M$46,'2ndCalendar'!G53),$D$4:$E$45,2,FALSE))</f>
        <v>0</v>
      </c>
      <c r="Y45" s="6">
        <f>IF(ISERROR(VLOOKUP(DATE($L$10+1,$M$46,'2ndCalendar'!H53),$D$4:$E$45,2,FALSE)),0,VLOOKUP(DATE($L$10+1,$M$46,'2ndCalendar'!H53),$D$4:$E$45,2,FALSE))</f>
        <v>0</v>
      </c>
      <c r="Z45" s="6">
        <f>IF(ISERROR(VLOOKUP(DATE($L$10+1,$M$46,'2ndCalendar'!I53),$D$4:$E$45,2,FALSE)),0,VLOOKUP(DATE($L$10+1,$M$46,'2ndCalendar'!I53),$D$4:$E$45,2,FALSE))</f>
        <v>0</v>
      </c>
      <c r="AA45" s="6">
        <f>IF(ISERROR(VLOOKUP(DATE($L$10+1,$M$46,'2ndCalendar'!J53),$D$4:$E$45,2,FALSE)),0,VLOOKUP(DATE($L$10+1,$M$46,'2ndCalendar'!J53),$D$4:$E$45,2,FALSE))</f>
        <v>0</v>
      </c>
      <c r="AB45" s="6">
        <f>IF(ISERROR(VLOOKUP(DATE($L$10+1,$M$46,'2ndCalendar'!K53),$D$4:$E$45,2,FALSE)),0,VLOOKUP(DATE($L$10+1,$M$46,'2ndCalendar'!K53),$D$4:$E$45,2,FALSE))</f>
        <v>0</v>
      </c>
      <c r="AC45" s="6">
        <f>IF(ISERROR(VLOOKUP(DATE($L$10+1,$M$46,'2ndCalendar'!L53),$D$4:$E$45,2,FALSE)),0,VLOOKUP(DATE($L$10+1,$M$46,'2ndCalendar'!L53),$D$4:$E$45,2,FALSE))</f>
        <v>0</v>
      </c>
      <c r="AD45" s="6">
        <f t="shared" si="19"/>
        <v>0</v>
      </c>
      <c r="AE45" s="6">
        <f>IF(ISERROR(VLOOKUP(DATE($T$10+1,$U$46,'2ndCalendar'!N53),$D$4:$E$45,2,FALSE)),0,VLOOKUP(DATE($T$10+1,$U$46,'2ndCalendar'!N53),$D$4:$E$45,2,FALSE))</f>
        <v>0</v>
      </c>
      <c r="AF45" s="6">
        <f>IF(ISERROR(VLOOKUP(DATE($T$10+1,$U$46,'2ndCalendar'!O53),$D$4:$E$45,2,FALSE)),0,VLOOKUP(DATE($T$10+1,$U$46,'2ndCalendar'!O53),$D$4:$E$45,2,FALSE))</f>
        <v>0</v>
      </c>
      <c r="AG45" s="6">
        <f>IF(ISERROR(VLOOKUP(DATE($T$10+1,$U$46,'2ndCalendar'!P53),$D$4:$E$45,2,FALSE)),0,VLOOKUP(DATE($T$10+1,$U$46,'2ndCalendar'!P53),$D$4:$E$45,2,FALSE))</f>
        <v>0</v>
      </c>
      <c r="AH45" s="6">
        <f>IF(ISERROR(VLOOKUP(DATE($T$10+1,$U$46,'2ndCalendar'!Q53),$D$4:$E$45,2,FALSE)),0,VLOOKUP(DATE($T$10+1,$U$46,'2ndCalendar'!Q53),$D$4:$E$45,2,FALSE))</f>
        <v>0</v>
      </c>
      <c r="AI45" s="6">
        <f>IF(ISERROR(VLOOKUP(DATE($T$10+1,$U$46,'2ndCalendar'!R53),$D$4:$E$45,2,FALSE)),0,VLOOKUP(DATE($T$10+1,$U$46,'2ndCalendar'!R53),$D$4:$E$45,2,FALSE))</f>
        <v>0</v>
      </c>
      <c r="AJ45" s="6">
        <f>IF(ISERROR(VLOOKUP(DATE($T$10+1,$U$46,'2ndCalendar'!S53),$D$4:$E$45,2,FALSE)),0,VLOOKUP(DATE($T$10+1,$U$46,'2ndCalendar'!S53),$D$4:$E$45,2,FALSE))</f>
        <v>0</v>
      </c>
      <c r="AK45" s="6">
        <f>IF(ISERROR(VLOOKUP(DATE($T$10+1,$U$46,'2ndCalendar'!T53),$D$4:$E$45,2,FALSE)),0,VLOOKUP(DATE($T$10+1,$U$46,'2ndCalendar'!T53),$D$4:$E$45,2,FALSE))</f>
        <v>0</v>
      </c>
      <c r="AL45" s="6">
        <f t="shared" si="20"/>
        <v>0</v>
      </c>
    </row>
    <row r="46" spans="1:38" x14ac:dyDescent="0.2">
      <c r="G46" s="6">
        <f>IF(ISERROR(VLOOKUP(DATE($L$46,$M$46,'1stCalendar'!F54),$D$4:$E$45,2,FALSE)),0,VLOOKUP(DATE($L$46,$M$46,'1stCalendar'!F54),$D$4:$E$45,2,FALSE))</f>
        <v>0</v>
      </c>
      <c r="H46" s="6">
        <f>IF(ISERROR(VLOOKUP(DATE($L$46,$M$46,'1stCalendar'!G54),$D$4:$E$45,2,FALSE)),0,VLOOKUP(DATE($L$46,$M$46,'1stCalendar'!G54),$D$4:$E$45,2,FALSE))</f>
        <v>0</v>
      </c>
      <c r="I46" s="6"/>
      <c r="J46" s="6"/>
      <c r="K46" s="6"/>
      <c r="L46" s="6">
        <f>'1stCalendar'!K54</f>
        <v>2011</v>
      </c>
      <c r="M46" s="6">
        <f>'1stCalendar'!L54</f>
        <v>9</v>
      </c>
      <c r="N46" s="6">
        <f>SUM(G46:H46)</f>
        <v>0</v>
      </c>
      <c r="O46" s="6">
        <f>IF(ISERROR(VLOOKUP(DATE($T$46,$U$46,'1stCalendar'!N54),$D$4:$E$45,2,FALSE)),0,VLOOKUP(DATE($T$46,$U$46,'1stCalendar'!N54),$D$4:$E$45,2,FALSE))</f>
        <v>0</v>
      </c>
      <c r="P46" s="6">
        <f>IF(ISERROR(VLOOKUP(DATE($T$46,$U$46,'1stCalendar'!O54),$D$4:$E$45,2,FALSE)),0,VLOOKUP(DATE($T$46,$U$46,'1stCalendar'!O54),$D$4:$E$45,2,FALSE))</f>
        <v>16</v>
      </c>
      <c r="Q46" s="6"/>
      <c r="R46" s="6"/>
      <c r="S46" s="6"/>
      <c r="T46" s="6">
        <f>'1stCalendar'!S54</f>
        <v>2011</v>
      </c>
      <c r="U46" s="6">
        <f>'1stCalendar'!T54</f>
        <v>10</v>
      </c>
      <c r="V46" s="6">
        <f>SUM(O46:P46)</f>
        <v>16</v>
      </c>
      <c r="W46" s="6">
        <f>IF(ISERROR(VLOOKUP(DATE($L$10+1,$M$46,'2ndCalendar'!F54),$D$4:$E$45,2,FALSE)),0,VLOOKUP(DATE($L$10+1,$M$46,'2ndCalendar'!F54),$D$4:$E$45,2,FALSE))</f>
        <v>0</v>
      </c>
      <c r="X46" s="6">
        <f>IF(ISERROR(VLOOKUP(DATE($L$10+1,$M$46,'2ndCalendar'!G54),$D$4:$E$45,2,FALSE)),0,VLOOKUP(DATE($L$10+1,$M$46,'2ndCalendar'!G54),$D$4:$E$45,2,FALSE))</f>
        <v>0</v>
      </c>
      <c r="AB46" s="1">
        <f>'2ndCalendar'!K54</f>
        <v>2012</v>
      </c>
      <c r="AC46" s="1">
        <f>'2ndCalendar'!L54</f>
        <v>9</v>
      </c>
      <c r="AD46" s="6">
        <f>SUM(W46:X46)</f>
        <v>0</v>
      </c>
      <c r="AE46" s="6">
        <f>IF(ISERROR(VLOOKUP(DATE($T$10+1,$U$46,'2ndCalendar'!N54),$D$4:$E$45,2,FALSE)),0,VLOOKUP(DATE($T$10+1,$U$46,'2ndCalendar'!N54),$D$4:$E$45,2,FALSE))</f>
        <v>0</v>
      </c>
      <c r="AF46" s="6">
        <f>IF(ISERROR(VLOOKUP(DATE($T$10+1,$U$46,'2ndCalendar'!O54),$D$4:$E$45,2,FALSE)),0,VLOOKUP(DATE($T$10+1,$U$46,'2ndCalendar'!O54),$D$4:$E$45,2,FALSE))</f>
        <v>0</v>
      </c>
      <c r="AJ46" s="1">
        <f>'2ndCalendar'!S54</f>
        <v>2012</v>
      </c>
      <c r="AK46" s="1">
        <f>'2ndCalendar'!T54</f>
        <v>10</v>
      </c>
      <c r="AL46" s="6">
        <f>SUM(AE46:AF46)</f>
        <v>0</v>
      </c>
    </row>
    <row r="47" spans="1:38" x14ac:dyDescent="0.2"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AD47" s="6"/>
      <c r="AL47" s="6"/>
    </row>
    <row r="48" spans="1:38" x14ac:dyDescent="0.2"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AD48" s="6"/>
      <c r="AL48" s="6"/>
    </row>
    <row r="49" spans="7:38" x14ac:dyDescent="0.2"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AD49" s="6"/>
      <c r="AL49" s="6"/>
    </row>
    <row r="50" spans="7:38" x14ac:dyDescent="0.2">
      <c r="G50" s="6">
        <f>IF(ISERROR(VLOOKUP(DATE($L$55,$M$55,'1stCalendar'!F58),$D$4:$E$45,2,FALSE)),0,VLOOKUP(DATE($L$55,$M$55,'1stCalendar'!F58),$D$4:$E$45,2,FALSE))</f>
        <v>0</v>
      </c>
      <c r="H50" s="6">
        <f>IF(ISERROR(VLOOKUP(DATE($L$55,$M$55,'1stCalendar'!G58),$D$4:$E$45,2,FALSE)),0,VLOOKUP(DATE($L$55,$M$55,'1stCalendar'!G58),$D$4:$E$45,2,FALSE))</f>
        <v>0</v>
      </c>
      <c r="I50" s="6">
        <f>IF(ISERROR(VLOOKUP(DATE($L$55,$M$55,'1stCalendar'!H58),$D$4:$E$45,2,FALSE)),0,VLOOKUP(DATE($L$55,$M$55,'1stCalendar'!H58),$D$4:$E$45,2,FALSE))</f>
        <v>0</v>
      </c>
      <c r="J50" s="6">
        <f>IF(ISERROR(VLOOKUP(DATE($L$55,$M$55,'1stCalendar'!I58),$D$4:$E$45,2,FALSE)),0,VLOOKUP(DATE($L$55,$M$55,'1stCalendar'!I58),$D$4:$E$45,2,FALSE))</f>
        <v>0</v>
      </c>
      <c r="K50" s="6">
        <f>IF(ISERROR(VLOOKUP(DATE($L$55,$M$55,'1stCalendar'!J58),$D$4:$E$45,2,FALSE)),0,VLOOKUP(DATE($L$55,$M$55,'1stCalendar'!J58),$D$4:$E$45,2,FALSE))</f>
        <v>0</v>
      </c>
      <c r="L50" s="6">
        <f>IF(ISERROR(VLOOKUP(DATE($L$55,$M$55,'1stCalendar'!K58),$D$4:$E$45,2,FALSE)),0,VLOOKUP(DATE($L$55,$M$55,'1stCalendar'!K58),$D$4:$E$45,2,FALSE))</f>
        <v>0</v>
      </c>
      <c r="M50" s="6">
        <f>IF(ISERROR(VLOOKUP(DATE($L$55,$M$55,'1stCalendar'!L58),$D$4:$E$45,2,FALSE)),0,VLOOKUP(DATE($L$55,$M$55,'1stCalendar'!L58),$D$4:$E$45,2,FALSE))</f>
        <v>0</v>
      </c>
      <c r="N50" s="6">
        <f>SUM(G50:M50)</f>
        <v>0</v>
      </c>
      <c r="O50" s="6">
        <f>IF(ISERROR(VLOOKUP(DATE($T$55,$U$55,'1stCalendar'!N58),$D$4:$E$45,2,FALSE)),0,VLOOKUP(DATE($T$55,$U$55,'1stCalendar'!N58),$D$4:$E$45,2,FALSE))</f>
        <v>0</v>
      </c>
      <c r="P50" s="6">
        <f>IF(ISERROR(VLOOKUP(DATE($T$55,$U$55,'1stCalendar'!O58),$D$4:$E$45,2,FALSE)),0,VLOOKUP(DATE($T$55,$U$55,'1stCalendar'!O58),$D$4:$E$45,2,FALSE))</f>
        <v>0</v>
      </c>
      <c r="Q50" s="6">
        <f>IF(ISERROR(VLOOKUP(DATE($T$55,$U$55,'1stCalendar'!P58),$D$4:$E$45,2,FALSE)),0,VLOOKUP(DATE($T$55,$U$55,'1stCalendar'!P58),$D$4:$E$45,2,FALSE))</f>
        <v>0</v>
      </c>
      <c r="R50" s="6">
        <f>IF(ISERROR(VLOOKUP(DATE($T$55,$U$55,'1stCalendar'!Q58),$D$4:$E$45,2,FALSE)),0,VLOOKUP(DATE($T$55,$U$55,'1stCalendar'!Q58),$D$4:$E$45,2,FALSE))</f>
        <v>0</v>
      </c>
      <c r="S50" s="6">
        <f>IF(ISERROR(VLOOKUP(DATE($T$55,$U$55,'1stCalendar'!R58),$D$4:$E$45,2,FALSE)),0,VLOOKUP(DATE($T$55,$U$55,'1stCalendar'!R58),$D$4:$E$45,2,FALSE))</f>
        <v>0</v>
      </c>
      <c r="T50" s="6">
        <f>IF(ISERROR(VLOOKUP(DATE($T$55,$U$55,'1stCalendar'!S58),$D$4:$E$45,2,FALSE)),0,VLOOKUP(DATE($T$55,$U$55,'1stCalendar'!S58),$D$4:$E$45,2,FALSE))</f>
        <v>0</v>
      </c>
      <c r="U50" s="6">
        <f>IF(ISERROR(VLOOKUP(DATE($T$55,$U$55,'1stCalendar'!T58),$D$4:$E$45,2,FALSE)),0,VLOOKUP(DATE($T$55,$U$55,'1stCalendar'!T58),$D$4:$E$45,2,FALSE))</f>
        <v>0</v>
      </c>
      <c r="V50" s="6">
        <f>SUM(O50:U50)</f>
        <v>0</v>
      </c>
      <c r="W50" s="6">
        <f>IF(ISERROR(VLOOKUP(DATE($L$10+1,$M$55,'2ndCalendar'!F58),$D$4:$E$45,2,FALSE)),0,VLOOKUP(DATE($L$10+1,$M$55,'2ndCalendar'!F58),$D$4:$E$45,2,FALSE))</f>
        <v>0</v>
      </c>
      <c r="X50" s="6">
        <f>IF(ISERROR(VLOOKUP(DATE($L$10+1,$M$55,'2ndCalendar'!G58),$D$4:$E$45,2,FALSE)),0,VLOOKUP(DATE($L$10+1,$M$55,'2ndCalendar'!G58),$D$4:$E$45,2,FALSE))</f>
        <v>0</v>
      </c>
      <c r="Y50" s="6">
        <f>IF(ISERROR(VLOOKUP(DATE($L$10+1,$M$55,'2ndCalendar'!H58),$D$4:$E$45,2,FALSE)),0,VLOOKUP(DATE($L$10+1,$M$55,'2ndCalendar'!H58),$D$4:$E$45,2,FALSE))</f>
        <v>0</v>
      </c>
      <c r="Z50" s="6">
        <f>IF(ISERROR(VLOOKUP(DATE($L$10+1,$M$55,'2ndCalendar'!I58),$D$4:$E$45,2,FALSE)),0,VLOOKUP(DATE($L$10+1,$M$55,'2ndCalendar'!I58),$D$4:$E$45,2,FALSE))</f>
        <v>0</v>
      </c>
      <c r="AA50" s="6">
        <f>IF(ISERROR(VLOOKUP(DATE($L$10+1,$M$55,'2ndCalendar'!J58),$D$4:$E$45,2,FALSE)),0,VLOOKUP(DATE($L$10+1,$M$55,'2ndCalendar'!J58),$D$4:$E$45,2,FALSE))</f>
        <v>0</v>
      </c>
      <c r="AB50" s="6">
        <f>IF(ISERROR(VLOOKUP(DATE($L$10+1,$M$55,'2ndCalendar'!K58),$D$4:$E$45,2,FALSE)),0,VLOOKUP(DATE($L$10+1,$M$55,'2ndCalendar'!K58),$D$4:$E$45,2,FALSE))</f>
        <v>0</v>
      </c>
      <c r="AC50" s="6">
        <f>IF(ISERROR(VLOOKUP(DATE($L$10+1,$M$55,'2ndCalendar'!L58),$D$4:$E$45,2,FALSE)),0,VLOOKUP(DATE($L$10+1,$M$55,'2ndCalendar'!L58),$D$4:$E$45,2,FALSE))</f>
        <v>0</v>
      </c>
      <c r="AD50" s="6">
        <f>SUM(W50:AC50)</f>
        <v>0</v>
      </c>
      <c r="AE50" s="6">
        <f>IF(ISERROR(VLOOKUP(DATE($T$10+1,$U$55,'2ndCalendar'!N58),$D$4:$E$45,2,FALSE)),0,VLOOKUP(DATE($T$10+1,$U$55,'2ndCalendar'!N58),$D$4:$E$45,2,FALSE))</f>
        <v>0</v>
      </c>
      <c r="AF50" s="6">
        <f>IF(ISERROR(VLOOKUP(DATE($T$10+1,$U$55,'2ndCalendar'!O58),$D$4:$E$45,2,FALSE)),0,VLOOKUP(DATE($T$10+1,$U$55,'2ndCalendar'!O58),$D$4:$E$45,2,FALSE))</f>
        <v>0</v>
      </c>
      <c r="AG50" s="6">
        <f>IF(ISERROR(VLOOKUP(DATE($T$10+1,$U$55,'2ndCalendar'!P58),$D$4:$E$45,2,FALSE)),0,VLOOKUP(DATE($T$10+1,$U$55,'2ndCalendar'!P58),$D$4:$E$45,2,FALSE))</f>
        <v>0</v>
      </c>
      <c r="AH50" s="6">
        <f>IF(ISERROR(VLOOKUP(DATE($T$10+1,$U$55,'2ndCalendar'!Q58),$D$4:$E$45,2,FALSE)),0,VLOOKUP(DATE($T$10+1,$U$55,'2ndCalendar'!Q58),$D$4:$E$45,2,FALSE))</f>
        <v>0</v>
      </c>
      <c r="AI50" s="6">
        <f>IF(ISERROR(VLOOKUP(DATE($T$10+1,$U$55,'2ndCalendar'!R58),$D$4:$E$45,2,FALSE)),0,VLOOKUP(DATE($T$10+1,$U$55,'2ndCalendar'!R58),$D$4:$E$45,2,FALSE))</f>
        <v>0</v>
      </c>
      <c r="AJ50" s="6">
        <f>IF(ISERROR(VLOOKUP(DATE($T$10+1,$U$55,'2ndCalendar'!S58),$D$4:$E$45,2,FALSE)),0,VLOOKUP(DATE($T$10+1,$U$55,'2ndCalendar'!S58),$D$4:$E$45,2,FALSE))</f>
        <v>0</v>
      </c>
      <c r="AK50" s="6">
        <f>IF(ISERROR(VLOOKUP(DATE($T$10+1,$U$55,'2ndCalendar'!T58),$D$4:$E$45,2,FALSE)),0,VLOOKUP(DATE($T$10+1,$U$55,'2ndCalendar'!T58),$D$4:$E$45,2,FALSE))</f>
        <v>0</v>
      </c>
      <c r="AL50" s="6">
        <f>SUM(AE50:AK50)</f>
        <v>0</v>
      </c>
    </row>
    <row r="51" spans="7:38" x14ac:dyDescent="0.2">
      <c r="G51" s="6">
        <f>IF(ISERROR(VLOOKUP(DATE($L$55,$M$55,'1stCalendar'!F59),$D$4:$E$45,2,FALSE)),0,VLOOKUP(DATE($L$55,$M$55,'1stCalendar'!F59),$D$4:$E$45,2,FALSE))</f>
        <v>0</v>
      </c>
      <c r="H51" s="6">
        <f>IF(ISERROR(VLOOKUP(DATE($L$55,$M$55,'1stCalendar'!G59),$D$4:$E$45,2,FALSE)),0,VLOOKUP(DATE($L$55,$M$55,'1stCalendar'!G59),$D$4:$E$45,2,FALSE))</f>
        <v>17</v>
      </c>
      <c r="I51" s="6">
        <f>IF(ISERROR(VLOOKUP(DATE($L$55,$M$55,'1stCalendar'!H59),$D$4:$E$45,2,FALSE)),0,VLOOKUP(DATE($L$55,$M$55,'1stCalendar'!H59),$D$4:$E$45,2,FALSE))</f>
        <v>0</v>
      </c>
      <c r="J51" s="6">
        <f>IF(ISERROR(VLOOKUP(DATE($L$55,$M$55,'1stCalendar'!I59),$D$4:$E$45,2,FALSE)),0,VLOOKUP(DATE($L$55,$M$55,'1stCalendar'!I59),$D$4:$E$45,2,FALSE))</f>
        <v>0</v>
      </c>
      <c r="K51" s="6">
        <f>IF(ISERROR(VLOOKUP(DATE($L$55,$M$55,'1stCalendar'!J59),$D$4:$E$45,2,FALSE)),0,VLOOKUP(DATE($L$55,$M$55,'1stCalendar'!J59),$D$4:$E$45,2,FALSE))</f>
        <v>0</v>
      </c>
      <c r="L51" s="6">
        <f>IF(ISERROR(VLOOKUP(DATE($L$55,$M$55,'1stCalendar'!K59),$D$4:$E$45,2,FALSE)),0,VLOOKUP(DATE($L$55,$M$55,'1stCalendar'!K59),$D$4:$E$45,2,FALSE))</f>
        <v>0</v>
      </c>
      <c r="M51" s="6">
        <f>IF(ISERROR(VLOOKUP(DATE($L$55,$M$55,'1stCalendar'!L59),$D$4:$E$45,2,FALSE)),0,VLOOKUP(DATE($L$55,$M$55,'1stCalendar'!L59),$D$4:$E$45,2,FALSE))</f>
        <v>0</v>
      </c>
      <c r="N51" s="6">
        <f t="shared" ref="N51:N54" si="21">SUM(G51:M51)</f>
        <v>17</v>
      </c>
      <c r="O51" s="6">
        <f>IF(ISERROR(VLOOKUP(DATE($T$55,$U$55,'1stCalendar'!N59),$D$4:$E$45,2,FALSE)),0,VLOOKUP(DATE($T$55,$U$55,'1stCalendar'!N59),$D$4:$E$45,2,FALSE))</f>
        <v>0</v>
      </c>
      <c r="P51" s="6">
        <f>IF(ISERROR(VLOOKUP(DATE($T$55,$U$55,'1stCalendar'!O59),$D$4:$E$45,2,FALSE)),0,VLOOKUP(DATE($T$55,$U$55,'1stCalendar'!O59),$D$4:$E$45,2,FALSE))</f>
        <v>21</v>
      </c>
      <c r="Q51" s="6">
        <f>IF(ISERROR(VLOOKUP(DATE($T$55,$U$55,'1stCalendar'!P59),$D$4:$E$45,2,FALSE)),0,VLOOKUP(DATE($T$55,$U$55,'1stCalendar'!P59),$D$4:$E$45,2,FALSE))</f>
        <v>0</v>
      </c>
      <c r="R51" s="6">
        <f>IF(ISERROR(VLOOKUP(DATE($T$55,$U$55,'1stCalendar'!Q59),$D$4:$E$45,2,FALSE)),0,VLOOKUP(DATE($T$55,$U$55,'1stCalendar'!Q59),$D$4:$E$45,2,FALSE))</f>
        <v>0</v>
      </c>
      <c r="S51" s="6">
        <f>IF(ISERROR(VLOOKUP(DATE($T$55,$U$55,'1stCalendar'!R59),$D$4:$E$45,2,FALSE)),0,VLOOKUP(DATE($T$55,$U$55,'1stCalendar'!R59),$D$4:$E$45,2,FALSE))</f>
        <v>0</v>
      </c>
      <c r="T51" s="6">
        <f>IF(ISERROR(VLOOKUP(DATE($T$55,$U$55,'1stCalendar'!S59),$D$4:$E$45,2,FALSE)),0,VLOOKUP(DATE($T$55,$U$55,'1stCalendar'!S59),$D$4:$E$45,2,FALSE))</f>
        <v>0</v>
      </c>
      <c r="U51" s="6">
        <f>IF(ISERROR(VLOOKUP(DATE($T$55,$U$55,'1stCalendar'!T59),$D$4:$E$45,2,FALSE)),0,VLOOKUP(DATE($T$55,$U$55,'1stCalendar'!T59),$D$4:$E$45,2,FALSE))</f>
        <v>0</v>
      </c>
      <c r="V51" s="6">
        <f t="shared" ref="V51:V54" si="22">SUM(O51:U51)</f>
        <v>21</v>
      </c>
      <c r="W51" s="6">
        <f>IF(ISERROR(VLOOKUP(DATE($L$10+1,$M$55,'2ndCalendar'!F59),$D$4:$E$45,2,FALSE)),0,VLOOKUP(DATE($L$10+1,$M$55,'2ndCalendar'!F59),$D$4:$E$45,2,FALSE))</f>
        <v>0</v>
      </c>
      <c r="X51" s="6">
        <f>IF(ISERROR(VLOOKUP(DATE($L$10+1,$M$55,'2ndCalendar'!G59),$D$4:$E$45,2,FALSE)),0,VLOOKUP(DATE($L$10+1,$M$55,'2ndCalendar'!G59),$D$4:$E$45,2,FALSE))</f>
        <v>0</v>
      </c>
      <c r="Y51" s="6">
        <f>IF(ISERROR(VLOOKUP(DATE($L$10+1,$M$55,'2ndCalendar'!H59),$D$4:$E$45,2,FALSE)),0,VLOOKUP(DATE($L$10+1,$M$55,'2ndCalendar'!H59),$D$4:$E$45,2,FALSE))</f>
        <v>0</v>
      </c>
      <c r="Z51" s="6">
        <f>IF(ISERROR(VLOOKUP(DATE($L$10+1,$M$55,'2ndCalendar'!I59),$D$4:$E$45,2,FALSE)),0,VLOOKUP(DATE($L$10+1,$M$55,'2ndCalendar'!I59),$D$4:$E$45,2,FALSE))</f>
        <v>0</v>
      </c>
      <c r="AA51" s="6">
        <f>IF(ISERROR(VLOOKUP(DATE($L$10+1,$M$55,'2ndCalendar'!J59),$D$4:$E$45,2,FALSE)),0,VLOOKUP(DATE($L$10+1,$M$55,'2ndCalendar'!J59),$D$4:$E$45,2,FALSE))</f>
        <v>0</v>
      </c>
      <c r="AB51" s="6">
        <f>IF(ISERROR(VLOOKUP(DATE($L$10+1,$M$55,'2ndCalendar'!K59),$D$4:$E$45,2,FALSE)),0,VLOOKUP(DATE($L$10+1,$M$55,'2ndCalendar'!K59),$D$4:$E$45,2,FALSE))</f>
        <v>0</v>
      </c>
      <c r="AC51" s="6">
        <f>IF(ISERROR(VLOOKUP(DATE($L$10+1,$M$55,'2ndCalendar'!L59),$D$4:$E$45,2,FALSE)),0,VLOOKUP(DATE($L$10+1,$M$55,'2ndCalendar'!L59),$D$4:$E$45,2,FALSE))</f>
        <v>0</v>
      </c>
      <c r="AD51" s="6">
        <f t="shared" ref="AD51:AD54" si="23">SUM(W51:AC51)</f>
        <v>0</v>
      </c>
      <c r="AE51" s="6">
        <f>IF(ISERROR(VLOOKUP(DATE($T$10+1,$U$55,'2ndCalendar'!N59),$D$4:$E$45,2,FALSE)),0,VLOOKUP(DATE($T$10+1,$U$55,'2ndCalendar'!N59),$D$4:$E$45,2,FALSE))</f>
        <v>0</v>
      </c>
      <c r="AF51" s="6">
        <f>IF(ISERROR(VLOOKUP(DATE($T$10+1,$U$55,'2ndCalendar'!O59),$D$4:$E$45,2,FALSE)),0,VLOOKUP(DATE($T$10+1,$U$55,'2ndCalendar'!O59),$D$4:$E$45,2,FALSE))</f>
        <v>0</v>
      </c>
      <c r="AG51" s="6">
        <f>IF(ISERROR(VLOOKUP(DATE($T$10+1,$U$55,'2ndCalendar'!P59),$D$4:$E$45,2,FALSE)),0,VLOOKUP(DATE($T$10+1,$U$55,'2ndCalendar'!P59),$D$4:$E$45,2,FALSE))</f>
        <v>0</v>
      </c>
      <c r="AH51" s="6">
        <f>IF(ISERROR(VLOOKUP(DATE($T$10+1,$U$55,'2ndCalendar'!Q59),$D$4:$E$45,2,FALSE)),0,VLOOKUP(DATE($T$10+1,$U$55,'2ndCalendar'!Q59),$D$4:$E$45,2,FALSE))</f>
        <v>0</v>
      </c>
      <c r="AI51" s="6">
        <f>IF(ISERROR(VLOOKUP(DATE($T$10+1,$U$55,'2ndCalendar'!R59),$D$4:$E$45,2,FALSE)),0,VLOOKUP(DATE($T$10+1,$U$55,'2ndCalendar'!R59),$D$4:$E$45,2,FALSE))</f>
        <v>0</v>
      </c>
      <c r="AJ51" s="6">
        <f>IF(ISERROR(VLOOKUP(DATE($T$10+1,$U$55,'2ndCalendar'!S59),$D$4:$E$45,2,FALSE)),0,VLOOKUP(DATE($T$10+1,$U$55,'2ndCalendar'!S59),$D$4:$E$45,2,FALSE))</f>
        <v>0</v>
      </c>
      <c r="AK51" s="6">
        <f>IF(ISERROR(VLOOKUP(DATE($T$10+1,$U$55,'2ndCalendar'!T59),$D$4:$E$45,2,FALSE)),0,VLOOKUP(DATE($T$10+1,$U$55,'2ndCalendar'!T59),$D$4:$E$45,2,FALSE))</f>
        <v>0</v>
      </c>
      <c r="AL51" s="6">
        <f t="shared" ref="AL51:AL54" si="24">SUM(AE51:AK51)</f>
        <v>0</v>
      </c>
    </row>
    <row r="52" spans="7:38" x14ac:dyDescent="0.2">
      <c r="G52" s="6">
        <f>IF(ISERROR(VLOOKUP(DATE($L$55,$M$55,'1stCalendar'!F60),$D$4:$E$45,2,FALSE)),0,VLOOKUP(DATE($L$55,$M$55,'1stCalendar'!F60),$D$4:$E$45,2,FALSE))</f>
        <v>0</v>
      </c>
      <c r="H52" s="6">
        <f>IF(ISERROR(VLOOKUP(DATE($L$55,$M$55,'1stCalendar'!G60),$D$4:$E$45,2,FALSE)),0,VLOOKUP(DATE($L$55,$M$55,'1stCalendar'!G60),$D$4:$E$45,2,FALSE))</f>
        <v>18</v>
      </c>
      <c r="I52" s="6">
        <f>IF(ISERROR(VLOOKUP(DATE($L$55,$M$55,'1stCalendar'!H60),$D$4:$E$45,2,FALSE)),0,VLOOKUP(DATE($L$55,$M$55,'1stCalendar'!H60),$D$4:$E$45,2,FALSE))</f>
        <v>0</v>
      </c>
      <c r="J52" s="6">
        <f>IF(ISERROR(VLOOKUP(DATE($L$55,$M$55,'1stCalendar'!I60),$D$4:$E$45,2,FALSE)),0,VLOOKUP(DATE($L$55,$M$55,'1stCalendar'!I60),$D$4:$E$45,2,FALSE))</f>
        <v>0</v>
      </c>
      <c r="K52" s="6">
        <f>IF(ISERROR(VLOOKUP(DATE($L$55,$M$55,'1stCalendar'!J60),$D$4:$E$45,2,FALSE)),0,VLOOKUP(DATE($L$55,$M$55,'1stCalendar'!J60),$D$4:$E$45,2,FALSE))</f>
        <v>0</v>
      </c>
      <c r="L52" s="6">
        <f>IF(ISERROR(VLOOKUP(DATE($L$55,$M$55,'1stCalendar'!K60),$D$4:$E$45,2,FALSE)),0,VLOOKUP(DATE($L$55,$M$55,'1stCalendar'!K60),$D$4:$E$45,2,FALSE))</f>
        <v>0</v>
      </c>
      <c r="M52" s="6">
        <f>IF(ISERROR(VLOOKUP(DATE($L$55,$M$55,'1stCalendar'!L60),$D$4:$E$45,2,FALSE)),0,VLOOKUP(DATE($L$55,$M$55,'1stCalendar'!L60),$D$4:$E$45,2,FALSE))</f>
        <v>0</v>
      </c>
      <c r="N52" s="6">
        <f t="shared" si="21"/>
        <v>18</v>
      </c>
      <c r="O52" s="6">
        <f>IF(ISERROR(VLOOKUP(DATE($T$55,$U$55,'1stCalendar'!N60),$D$4:$E$45,2,FALSE)),0,VLOOKUP(DATE($T$55,$U$55,'1stCalendar'!N60),$D$4:$E$45,2,FALSE))</f>
        <v>0</v>
      </c>
      <c r="P52" s="6">
        <f>IF(ISERROR(VLOOKUP(DATE($T$55,$U$55,'1stCalendar'!O60),$D$4:$E$45,2,FALSE)),0,VLOOKUP(DATE($T$55,$U$55,'1stCalendar'!O60),$D$4:$E$45,2,FALSE))</f>
        <v>22</v>
      </c>
      <c r="Q52" s="6">
        <f>IF(ISERROR(VLOOKUP(DATE($T$55,$U$55,'1stCalendar'!P60),$D$4:$E$45,2,FALSE)),0,VLOOKUP(DATE($T$55,$U$55,'1stCalendar'!P60),$D$4:$E$45,2,FALSE))</f>
        <v>0</v>
      </c>
      <c r="R52" s="6">
        <f>IF(ISERROR(VLOOKUP(DATE($T$55,$U$55,'1stCalendar'!Q60),$D$4:$E$45,2,FALSE)),0,VLOOKUP(DATE($T$55,$U$55,'1stCalendar'!Q60),$D$4:$E$45,2,FALSE))</f>
        <v>0</v>
      </c>
      <c r="S52" s="6">
        <f>IF(ISERROR(VLOOKUP(DATE($T$55,$U$55,'1stCalendar'!R60),$D$4:$E$45,2,FALSE)),0,VLOOKUP(DATE($T$55,$U$55,'1stCalendar'!R60),$D$4:$E$45,2,FALSE))</f>
        <v>0</v>
      </c>
      <c r="T52" s="6">
        <f>IF(ISERROR(VLOOKUP(DATE($T$55,$U$55,'1stCalendar'!S60),$D$4:$E$45,2,FALSE)),0,VLOOKUP(DATE($T$55,$U$55,'1stCalendar'!S60),$D$4:$E$45,2,FALSE))</f>
        <v>0</v>
      </c>
      <c r="U52" s="6">
        <f>IF(ISERROR(VLOOKUP(DATE($T$55,$U$55,'1stCalendar'!T60),$D$4:$E$45,2,FALSE)),0,VLOOKUP(DATE($T$55,$U$55,'1stCalendar'!T60),$D$4:$E$45,2,FALSE))</f>
        <v>0</v>
      </c>
      <c r="V52" s="6">
        <f t="shared" si="22"/>
        <v>22</v>
      </c>
      <c r="W52" s="6">
        <f>IF(ISERROR(VLOOKUP(DATE($L$10+1,$M$55,'2ndCalendar'!F60),$D$4:$E$45,2,FALSE)),0,VLOOKUP(DATE($L$10+1,$M$55,'2ndCalendar'!F60),$D$4:$E$45,2,FALSE))</f>
        <v>0</v>
      </c>
      <c r="X52" s="6">
        <f>IF(ISERROR(VLOOKUP(DATE($L$10+1,$M$55,'2ndCalendar'!G60),$D$4:$E$45,2,FALSE)),0,VLOOKUP(DATE($L$10+1,$M$55,'2ndCalendar'!G60),$D$4:$E$45,2,FALSE))</f>
        <v>0</v>
      </c>
      <c r="Y52" s="6">
        <f>IF(ISERROR(VLOOKUP(DATE($L$10+1,$M$55,'2ndCalendar'!H60),$D$4:$E$45,2,FALSE)),0,VLOOKUP(DATE($L$10+1,$M$55,'2ndCalendar'!H60),$D$4:$E$45,2,FALSE))</f>
        <v>0</v>
      </c>
      <c r="Z52" s="6">
        <f>IF(ISERROR(VLOOKUP(DATE($L$10+1,$M$55,'2ndCalendar'!I60),$D$4:$E$45,2,FALSE)),0,VLOOKUP(DATE($L$10+1,$M$55,'2ndCalendar'!I60),$D$4:$E$45,2,FALSE))</f>
        <v>0</v>
      </c>
      <c r="AA52" s="6">
        <f>IF(ISERROR(VLOOKUP(DATE($L$10+1,$M$55,'2ndCalendar'!J60),$D$4:$E$45,2,FALSE)),0,VLOOKUP(DATE($L$10+1,$M$55,'2ndCalendar'!J60),$D$4:$E$45,2,FALSE))</f>
        <v>0</v>
      </c>
      <c r="AB52" s="6">
        <f>IF(ISERROR(VLOOKUP(DATE($L$10+1,$M$55,'2ndCalendar'!K60),$D$4:$E$45,2,FALSE)),0,VLOOKUP(DATE($L$10+1,$M$55,'2ndCalendar'!K60),$D$4:$E$45,2,FALSE))</f>
        <v>0</v>
      </c>
      <c r="AC52" s="6">
        <f>IF(ISERROR(VLOOKUP(DATE($L$10+1,$M$55,'2ndCalendar'!L60),$D$4:$E$45,2,FALSE)),0,VLOOKUP(DATE($L$10+1,$M$55,'2ndCalendar'!L60),$D$4:$E$45,2,FALSE))</f>
        <v>0</v>
      </c>
      <c r="AD52" s="6">
        <f t="shared" si="23"/>
        <v>0</v>
      </c>
      <c r="AE52" s="6">
        <f>IF(ISERROR(VLOOKUP(DATE($T$10+1,$U$55,'2ndCalendar'!N60),$D$4:$E$45,2,FALSE)),0,VLOOKUP(DATE($T$10+1,$U$55,'2ndCalendar'!N60),$D$4:$E$45,2,FALSE))</f>
        <v>0</v>
      </c>
      <c r="AF52" s="6">
        <f>IF(ISERROR(VLOOKUP(DATE($T$10+1,$U$55,'2ndCalendar'!O60),$D$4:$E$45,2,FALSE)),0,VLOOKUP(DATE($T$10+1,$U$55,'2ndCalendar'!O60),$D$4:$E$45,2,FALSE))</f>
        <v>0</v>
      </c>
      <c r="AG52" s="6">
        <f>IF(ISERROR(VLOOKUP(DATE($T$10+1,$U$55,'2ndCalendar'!P60),$D$4:$E$45,2,FALSE)),0,VLOOKUP(DATE($T$10+1,$U$55,'2ndCalendar'!P60),$D$4:$E$45,2,FALSE))</f>
        <v>0</v>
      </c>
      <c r="AH52" s="6">
        <f>IF(ISERROR(VLOOKUP(DATE($T$10+1,$U$55,'2ndCalendar'!Q60),$D$4:$E$45,2,FALSE)),0,VLOOKUP(DATE($T$10+1,$U$55,'2ndCalendar'!Q60),$D$4:$E$45,2,FALSE))</f>
        <v>0</v>
      </c>
      <c r="AI52" s="6">
        <f>IF(ISERROR(VLOOKUP(DATE($T$10+1,$U$55,'2ndCalendar'!R60),$D$4:$E$45,2,FALSE)),0,VLOOKUP(DATE($T$10+1,$U$55,'2ndCalendar'!R60),$D$4:$E$45,2,FALSE))</f>
        <v>0</v>
      </c>
      <c r="AJ52" s="6">
        <f>IF(ISERROR(VLOOKUP(DATE($T$10+1,$U$55,'2ndCalendar'!S60),$D$4:$E$45,2,FALSE)),0,VLOOKUP(DATE($T$10+1,$U$55,'2ndCalendar'!S60),$D$4:$E$45,2,FALSE))</f>
        <v>0</v>
      </c>
      <c r="AK52" s="6">
        <f>IF(ISERROR(VLOOKUP(DATE($T$10+1,$U$55,'2ndCalendar'!T60),$D$4:$E$45,2,FALSE)),0,VLOOKUP(DATE($T$10+1,$U$55,'2ndCalendar'!T60),$D$4:$E$45,2,FALSE))</f>
        <v>0</v>
      </c>
      <c r="AL52" s="6">
        <f t="shared" si="24"/>
        <v>0</v>
      </c>
    </row>
    <row r="53" spans="7:38" x14ac:dyDescent="0.2">
      <c r="G53" s="6">
        <f>IF(ISERROR(VLOOKUP(DATE($L$55,$M$55,'1stCalendar'!F61),$D$4:$E$45,2,FALSE)),0,VLOOKUP(DATE($L$55,$M$55,'1stCalendar'!F61),$D$4:$E$45,2,FALSE))</f>
        <v>0</v>
      </c>
      <c r="H53" s="6">
        <f>IF(ISERROR(VLOOKUP(DATE($L$55,$M$55,'1stCalendar'!G61),$D$4:$E$45,2,FALSE)),0,VLOOKUP(DATE($L$55,$M$55,'1stCalendar'!G61),$D$4:$E$45,2,FALSE))</f>
        <v>19</v>
      </c>
      <c r="I53" s="6">
        <f>IF(ISERROR(VLOOKUP(DATE($L$55,$M$55,'1stCalendar'!H61),$D$4:$E$45,2,FALSE)),0,VLOOKUP(DATE($L$55,$M$55,'1stCalendar'!H61),$D$4:$E$45,2,FALSE))</f>
        <v>0</v>
      </c>
      <c r="J53" s="6">
        <f>IF(ISERROR(VLOOKUP(DATE($L$55,$M$55,'1stCalendar'!I61),$D$4:$E$45,2,FALSE)),0,VLOOKUP(DATE($L$55,$M$55,'1stCalendar'!I61),$D$4:$E$45,2,FALSE))</f>
        <v>0</v>
      </c>
      <c r="K53" s="6">
        <f>IF(ISERROR(VLOOKUP(DATE($L$55,$M$55,'1stCalendar'!J61),$D$4:$E$45,2,FALSE)),0,VLOOKUP(DATE($L$55,$M$55,'1stCalendar'!J61),$D$4:$E$45,2,FALSE))</f>
        <v>0</v>
      </c>
      <c r="L53" s="6">
        <f>IF(ISERROR(VLOOKUP(DATE($L$55,$M$55,'1stCalendar'!K61),$D$4:$E$45,2,FALSE)),0,VLOOKUP(DATE($L$55,$M$55,'1stCalendar'!K61),$D$4:$E$45,2,FALSE))</f>
        <v>0</v>
      </c>
      <c r="M53" s="6">
        <f>IF(ISERROR(VLOOKUP(DATE($L$55,$M$55,'1stCalendar'!L61),$D$4:$E$45,2,FALSE)),0,VLOOKUP(DATE($L$55,$M$55,'1stCalendar'!L61),$D$4:$E$45,2,FALSE))</f>
        <v>0</v>
      </c>
      <c r="N53" s="6">
        <f t="shared" si="21"/>
        <v>19</v>
      </c>
      <c r="O53" s="6">
        <f>IF(ISERROR(VLOOKUP(DATE($T$55,$U$55,'1stCalendar'!N61),$D$4:$E$45,2,FALSE)),0,VLOOKUP(DATE($T$55,$U$55,'1stCalendar'!N61),$D$4:$E$45,2,FALSE))</f>
        <v>0</v>
      </c>
      <c r="P53" s="6">
        <f>IF(ISERROR(VLOOKUP(DATE($T$55,$U$55,'1stCalendar'!O61),$D$4:$E$45,2,FALSE)),0,VLOOKUP(DATE($T$55,$U$55,'1stCalendar'!O61),$D$4:$E$45,2,FALSE))</f>
        <v>23</v>
      </c>
      <c r="Q53" s="6">
        <f>IF(ISERROR(VLOOKUP(DATE($T$55,$U$55,'1stCalendar'!P61),$D$4:$E$45,2,FALSE)),0,VLOOKUP(DATE($T$55,$U$55,'1stCalendar'!P61),$D$4:$E$45,2,FALSE))</f>
        <v>0</v>
      </c>
      <c r="R53" s="6">
        <f>IF(ISERROR(VLOOKUP(DATE($T$55,$U$55,'1stCalendar'!Q61),$D$4:$E$45,2,FALSE)),0,VLOOKUP(DATE($T$55,$U$55,'1stCalendar'!Q61),$D$4:$E$45,2,FALSE))</f>
        <v>0</v>
      </c>
      <c r="S53" s="6">
        <f>IF(ISERROR(VLOOKUP(DATE($T$55,$U$55,'1stCalendar'!R61),$D$4:$E$45,2,FALSE)),0,VLOOKUP(DATE($T$55,$U$55,'1stCalendar'!R61),$D$4:$E$45,2,FALSE))</f>
        <v>0</v>
      </c>
      <c r="T53" s="6">
        <f>IF(ISERROR(VLOOKUP(DATE($T$55,$U$55,'1stCalendar'!S61),$D$4:$E$45,2,FALSE)),0,VLOOKUP(DATE($T$55,$U$55,'1stCalendar'!S61),$D$4:$E$45,2,FALSE))</f>
        <v>0</v>
      </c>
      <c r="U53" s="6">
        <f>IF(ISERROR(VLOOKUP(DATE($T$55,$U$55,'1stCalendar'!T61),$D$4:$E$45,2,FALSE)),0,VLOOKUP(DATE($T$55,$U$55,'1stCalendar'!T61),$D$4:$E$45,2,FALSE))</f>
        <v>0</v>
      </c>
      <c r="V53" s="6">
        <f t="shared" si="22"/>
        <v>23</v>
      </c>
      <c r="W53" s="6">
        <f>IF(ISERROR(VLOOKUP(DATE($L$10+1,$M$55,'2ndCalendar'!F61),$D$4:$E$45,2,FALSE)),0,VLOOKUP(DATE($L$10+1,$M$55,'2ndCalendar'!F61),$D$4:$E$45,2,FALSE))</f>
        <v>0</v>
      </c>
      <c r="X53" s="6">
        <f>IF(ISERROR(VLOOKUP(DATE($L$10+1,$M$55,'2ndCalendar'!G61),$D$4:$E$45,2,FALSE)),0,VLOOKUP(DATE($L$10+1,$M$55,'2ndCalendar'!G61),$D$4:$E$45,2,FALSE))</f>
        <v>0</v>
      </c>
      <c r="Y53" s="6">
        <f>IF(ISERROR(VLOOKUP(DATE($L$10+1,$M$55,'2ndCalendar'!H61),$D$4:$E$45,2,FALSE)),0,VLOOKUP(DATE($L$10+1,$M$55,'2ndCalendar'!H61),$D$4:$E$45,2,FALSE))</f>
        <v>0</v>
      </c>
      <c r="Z53" s="6">
        <f>IF(ISERROR(VLOOKUP(DATE($L$10+1,$M$55,'2ndCalendar'!I61),$D$4:$E$45,2,FALSE)),0,VLOOKUP(DATE($L$10+1,$M$55,'2ndCalendar'!I61),$D$4:$E$45,2,FALSE))</f>
        <v>0</v>
      </c>
      <c r="AA53" s="6">
        <f>IF(ISERROR(VLOOKUP(DATE($L$10+1,$M$55,'2ndCalendar'!J61),$D$4:$E$45,2,FALSE)),0,VLOOKUP(DATE($L$10+1,$M$55,'2ndCalendar'!J61),$D$4:$E$45,2,FALSE))</f>
        <v>0</v>
      </c>
      <c r="AB53" s="6">
        <f>IF(ISERROR(VLOOKUP(DATE($L$10+1,$M$55,'2ndCalendar'!K61),$D$4:$E$45,2,FALSE)),0,VLOOKUP(DATE($L$10+1,$M$55,'2ndCalendar'!K61),$D$4:$E$45,2,FALSE))</f>
        <v>0</v>
      </c>
      <c r="AC53" s="6">
        <f>IF(ISERROR(VLOOKUP(DATE($L$10+1,$M$55,'2ndCalendar'!L61),$D$4:$E$45,2,FALSE)),0,VLOOKUP(DATE($L$10+1,$M$55,'2ndCalendar'!L61),$D$4:$E$45,2,FALSE))</f>
        <v>0</v>
      </c>
      <c r="AD53" s="6">
        <f t="shared" si="23"/>
        <v>0</v>
      </c>
      <c r="AE53" s="6">
        <f>IF(ISERROR(VLOOKUP(DATE($T$10+1,$U$55,'2ndCalendar'!N61),$D$4:$E$45,2,FALSE)),0,VLOOKUP(DATE($T$10+1,$U$55,'2ndCalendar'!N61),$D$4:$E$45,2,FALSE))</f>
        <v>0</v>
      </c>
      <c r="AF53" s="6">
        <f>IF(ISERROR(VLOOKUP(DATE($T$10+1,$U$55,'2ndCalendar'!O61),$D$4:$E$45,2,FALSE)),0,VLOOKUP(DATE($T$10+1,$U$55,'2ndCalendar'!O61),$D$4:$E$45,2,FALSE))</f>
        <v>0</v>
      </c>
      <c r="AG53" s="6">
        <f>IF(ISERROR(VLOOKUP(DATE($T$10+1,$U$55,'2ndCalendar'!P61),$D$4:$E$45,2,FALSE)),0,VLOOKUP(DATE($T$10+1,$U$55,'2ndCalendar'!P61),$D$4:$E$45,2,FALSE))</f>
        <v>0</v>
      </c>
      <c r="AH53" s="6">
        <f>IF(ISERROR(VLOOKUP(DATE($T$10+1,$U$55,'2ndCalendar'!Q61),$D$4:$E$45,2,FALSE)),0,VLOOKUP(DATE($T$10+1,$U$55,'2ndCalendar'!Q61),$D$4:$E$45,2,FALSE))</f>
        <v>0</v>
      </c>
      <c r="AI53" s="6">
        <f>IF(ISERROR(VLOOKUP(DATE($T$10+1,$U$55,'2ndCalendar'!R61),$D$4:$E$45,2,FALSE)),0,VLOOKUP(DATE($T$10+1,$U$55,'2ndCalendar'!R61),$D$4:$E$45,2,FALSE))</f>
        <v>0</v>
      </c>
      <c r="AJ53" s="6">
        <f>IF(ISERROR(VLOOKUP(DATE($T$10+1,$U$55,'2ndCalendar'!S61),$D$4:$E$45,2,FALSE)),0,VLOOKUP(DATE($T$10+1,$U$55,'2ndCalendar'!S61),$D$4:$E$45,2,FALSE))</f>
        <v>0</v>
      </c>
      <c r="AK53" s="6">
        <f>IF(ISERROR(VLOOKUP(DATE($T$10+1,$U$55,'2ndCalendar'!T61),$D$4:$E$45,2,FALSE)),0,VLOOKUP(DATE($T$10+1,$U$55,'2ndCalendar'!T61),$D$4:$E$45,2,FALSE))</f>
        <v>0</v>
      </c>
      <c r="AL53" s="6">
        <f t="shared" si="24"/>
        <v>0</v>
      </c>
    </row>
    <row r="54" spans="7:38" x14ac:dyDescent="0.2">
      <c r="G54" s="6">
        <f>IF(ISERROR(VLOOKUP(DATE($L$55,$M$55,'1stCalendar'!F62),$D$4:$E$45,2,FALSE)),0,VLOOKUP(DATE($L$55,$M$55,'1stCalendar'!F62),$D$4:$E$45,2,FALSE))</f>
        <v>0</v>
      </c>
      <c r="H54" s="6">
        <f>IF(ISERROR(VLOOKUP(DATE($L$55,$M$55,'1stCalendar'!G62),$D$4:$E$45,2,FALSE)),0,VLOOKUP(DATE($L$55,$M$55,'1stCalendar'!G62),$D$4:$E$45,2,FALSE))</f>
        <v>20</v>
      </c>
      <c r="I54" s="6">
        <f>IF(ISERROR(VLOOKUP(DATE($L$55,$M$55,'1stCalendar'!H62),$D$4:$E$45,2,FALSE)),0,VLOOKUP(DATE($L$55,$M$55,'1stCalendar'!H62),$D$4:$E$45,2,FALSE))</f>
        <v>0</v>
      </c>
      <c r="J54" s="6">
        <f>IF(ISERROR(VLOOKUP(DATE($L$55,$M$55,'1stCalendar'!I62),$D$4:$E$45,2,FALSE)),0,VLOOKUP(DATE($L$55,$M$55,'1stCalendar'!I62),$D$4:$E$45,2,FALSE))</f>
        <v>0</v>
      </c>
      <c r="K54" s="6">
        <f>IF(ISERROR(VLOOKUP(DATE($L$55,$M$55,'1stCalendar'!J62),$D$4:$E$45,2,FALSE)),0,VLOOKUP(DATE($L$55,$M$55,'1stCalendar'!J62),$D$4:$E$45,2,FALSE))</f>
        <v>0</v>
      </c>
      <c r="L54" s="6">
        <f>IF(ISERROR(VLOOKUP(DATE($L$55,$M$55,'1stCalendar'!K62),$D$4:$E$45,2,FALSE)),0,VLOOKUP(DATE($L$55,$M$55,'1stCalendar'!K62),$D$4:$E$45,2,FALSE))</f>
        <v>0</v>
      </c>
      <c r="M54" s="6">
        <f>IF(ISERROR(VLOOKUP(DATE($L$55,$M$55,'1stCalendar'!L62),$D$4:$E$45,2,FALSE)),0,VLOOKUP(DATE($L$55,$M$55,'1stCalendar'!L62),$D$4:$E$45,2,FALSE))</f>
        <v>0</v>
      </c>
      <c r="N54" s="6">
        <f t="shared" si="21"/>
        <v>20</v>
      </c>
      <c r="O54" s="6">
        <f>IF(ISERROR(VLOOKUP(DATE($T$55,$U$55,'1stCalendar'!N62),$D$4:$E$45,2,FALSE)),0,VLOOKUP(DATE($T$55,$U$55,'1stCalendar'!N62),$D$4:$E$45,2,FALSE))</f>
        <v>0</v>
      </c>
      <c r="P54" s="6">
        <f>IF(ISERROR(VLOOKUP(DATE($T$55,$U$55,'1stCalendar'!O62),$D$4:$E$45,2,FALSE)),0,VLOOKUP(DATE($T$55,$U$55,'1stCalendar'!O62),$D$4:$E$45,2,FALSE))</f>
        <v>24</v>
      </c>
      <c r="Q54" s="6">
        <f>IF(ISERROR(VLOOKUP(DATE($T$55,$U$55,'1stCalendar'!P62),$D$4:$E$45,2,FALSE)),0,VLOOKUP(DATE($T$55,$U$55,'1stCalendar'!P62),$D$4:$E$45,2,FALSE))</f>
        <v>0</v>
      </c>
      <c r="R54" s="6">
        <f>IF(ISERROR(VLOOKUP(DATE($T$55,$U$55,'1stCalendar'!Q62),$D$4:$E$45,2,FALSE)),0,VLOOKUP(DATE($T$55,$U$55,'1stCalendar'!Q62),$D$4:$E$45,2,FALSE))</f>
        <v>0</v>
      </c>
      <c r="S54" s="6">
        <f>IF(ISERROR(VLOOKUP(DATE($T$55,$U$55,'1stCalendar'!R62),$D$4:$E$45,2,FALSE)),0,VLOOKUP(DATE($T$55,$U$55,'1stCalendar'!R62),$D$4:$E$45,2,FALSE))</f>
        <v>0</v>
      </c>
      <c r="T54" s="6">
        <f>IF(ISERROR(VLOOKUP(DATE($T$55,$U$55,'1stCalendar'!S62),$D$4:$E$45,2,FALSE)),0,VLOOKUP(DATE($T$55,$U$55,'1stCalendar'!S62),$D$4:$E$45,2,FALSE))</f>
        <v>0</v>
      </c>
      <c r="U54" s="6">
        <f>IF(ISERROR(VLOOKUP(DATE($T$55,$U$55,'1stCalendar'!T62),$D$4:$E$45,2,FALSE)),0,VLOOKUP(DATE($T$55,$U$55,'1stCalendar'!T62),$D$4:$E$45,2,FALSE))</f>
        <v>0</v>
      </c>
      <c r="V54" s="6">
        <f t="shared" si="22"/>
        <v>24</v>
      </c>
      <c r="W54" s="6">
        <f>IF(ISERROR(VLOOKUP(DATE($L$10+1,$M$55,'2ndCalendar'!F62),$D$4:$E$45,2,FALSE)),0,VLOOKUP(DATE($L$10+1,$M$55,'2ndCalendar'!F62),$D$4:$E$45,2,FALSE))</f>
        <v>0</v>
      </c>
      <c r="X54" s="6">
        <f>IF(ISERROR(VLOOKUP(DATE($L$10+1,$M$55,'2ndCalendar'!G62),$D$4:$E$45,2,FALSE)),0,VLOOKUP(DATE($L$10+1,$M$55,'2ndCalendar'!G62),$D$4:$E$45,2,FALSE))</f>
        <v>0</v>
      </c>
      <c r="Y54" s="6">
        <f>IF(ISERROR(VLOOKUP(DATE($L$10+1,$M$55,'2ndCalendar'!H62),$D$4:$E$45,2,FALSE)),0,VLOOKUP(DATE($L$10+1,$M$55,'2ndCalendar'!H62),$D$4:$E$45,2,FALSE))</f>
        <v>0</v>
      </c>
      <c r="Z54" s="6">
        <f>IF(ISERROR(VLOOKUP(DATE($L$10+1,$M$55,'2ndCalendar'!I62),$D$4:$E$45,2,FALSE)),0,VLOOKUP(DATE($L$10+1,$M$55,'2ndCalendar'!I62),$D$4:$E$45,2,FALSE))</f>
        <v>0</v>
      </c>
      <c r="AA54" s="6">
        <f>IF(ISERROR(VLOOKUP(DATE($L$10+1,$M$55,'2ndCalendar'!J62),$D$4:$E$45,2,FALSE)),0,VLOOKUP(DATE($L$10+1,$M$55,'2ndCalendar'!J62),$D$4:$E$45,2,FALSE))</f>
        <v>0</v>
      </c>
      <c r="AB54" s="6">
        <f>IF(ISERROR(VLOOKUP(DATE($L$10+1,$M$55,'2ndCalendar'!K62),$D$4:$E$45,2,FALSE)),0,VLOOKUP(DATE($L$10+1,$M$55,'2ndCalendar'!K62),$D$4:$E$45,2,FALSE))</f>
        <v>0</v>
      </c>
      <c r="AC54" s="6">
        <f>IF(ISERROR(VLOOKUP(DATE($L$10+1,$M$55,'2ndCalendar'!L62),$D$4:$E$45,2,FALSE)),0,VLOOKUP(DATE($L$10+1,$M$55,'2ndCalendar'!L62),$D$4:$E$45,2,FALSE))</f>
        <v>0</v>
      </c>
      <c r="AD54" s="6">
        <f t="shared" si="23"/>
        <v>0</v>
      </c>
      <c r="AE54" s="6">
        <f>IF(ISERROR(VLOOKUP(DATE($T$10+1,$U$55,'2ndCalendar'!N62),$D$4:$E$45,2,FALSE)),0,VLOOKUP(DATE($T$10+1,$U$55,'2ndCalendar'!N62),$D$4:$E$45,2,FALSE))</f>
        <v>0</v>
      </c>
      <c r="AF54" s="6">
        <f>IF(ISERROR(VLOOKUP(DATE($T$10+1,$U$55,'2ndCalendar'!O62),$D$4:$E$45,2,FALSE)),0,VLOOKUP(DATE($T$10+1,$U$55,'2ndCalendar'!O62),$D$4:$E$45,2,FALSE))</f>
        <v>0</v>
      </c>
      <c r="AG54" s="6">
        <f>IF(ISERROR(VLOOKUP(DATE($T$10+1,$U$55,'2ndCalendar'!P62),$D$4:$E$45,2,FALSE)),0,VLOOKUP(DATE($T$10+1,$U$55,'2ndCalendar'!P62),$D$4:$E$45,2,FALSE))</f>
        <v>0</v>
      </c>
      <c r="AH54" s="6">
        <f>IF(ISERROR(VLOOKUP(DATE($T$10+1,$U$55,'2ndCalendar'!Q62),$D$4:$E$45,2,FALSE)),0,VLOOKUP(DATE($T$10+1,$U$55,'2ndCalendar'!Q62),$D$4:$E$45,2,FALSE))</f>
        <v>0</v>
      </c>
      <c r="AI54" s="6">
        <f>IF(ISERROR(VLOOKUP(DATE($T$10+1,$U$55,'2ndCalendar'!R62),$D$4:$E$45,2,FALSE)),0,VLOOKUP(DATE($T$10+1,$U$55,'2ndCalendar'!R62),$D$4:$E$45,2,FALSE))</f>
        <v>0</v>
      </c>
      <c r="AJ54" s="6">
        <f>IF(ISERROR(VLOOKUP(DATE($T$10+1,$U$55,'2ndCalendar'!S62),$D$4:$E$45,2,FALSE)),0,VLOOKUP(DATE($T$10+1,$U$55,'2ndCalendar'!S62),$D$4:$E$45,2,FALSE))</f>
        <v>0</v>
      </c>
      <c r="AK54" s="6">
        <f>IF(ISERROR(VLOOKUP(DATE($T$10+1,$U$55,'2ndCalendar'!T62),$D$4:$E$45,2,FALSE)),0,VLOOKUP(DATE($T$10+1,$U$55,'2ndCalendar'!T62),$D$4:$E$45,2,FALSE))</f>
        <v>0</v>
      </c>
      <c r="AL54" s="6">
        <f t="shared" si="24"/>
        <v>0</v>
      </c>
    </row>
    <row r="55" spans="7:38" x14ac:dyDescent="0.2">
      <c r="G55" s="6">
        <f>IF(ISERROR(VLOOKUP(DATE($L$55,$M$55,'1stCalendar'!F63),$D$4:$E$45,2,FALSE)),0,VLOOKUP(DATE($L$55,$M$55,'1stCalendar'!F63),$D$4:$E$45,2,FALSE))</f>
        <v>0</v>
      </c>
      <c r="H55" s="6">
        <f>IF(ISERROR(VLOOKUP(DATE($L$55,$M$55,'1stCalendar'!G63),$D$4:$E$45,2,FALSE)),0,VLOOKUP(DATE($L$55,$M$55,'1stCalendar'!G63),$D$4:$E$45,2,FALSE))</f>
        <v>0</v>
      </c>
      <c r="I55" s="6"/>
      <c r="J55" s="6"/>
      <c r="K55" s="6"/>
      <c r="L55" s="6">
        <f>'1stCalendar'!K63</f>
        <v>2011</v>
      </c>
      <c r="M55" s="6">
        <f>'1stCalendar'!L63</f>
        <v>11</v>
      </c>
      <c r="N55" s="6">
        <f>SUM(G55:H55)</f>
        <v>0</v>
      </c>
      <c r="O55" s="6">
        <f>IF(ISERROR(VLOOKUP(DATE($T$55,$U$55,'1stCalendar'!N63),$D$4:$E$45,2,FALSE)),0,VLOOKUP(DATE($T$55,$U$55,'1stCalendar'!N63),$D$4:$E$45,2,FALSE))</f>
        <v>0</v>
      </c>
      <c r="P55" s="6">
        <f>IF(ISERROR(VLOOKUP(DATE($T$55,$U$55,'1stCalendar'!O63),$D$4:$E$45,2,FALSE)),0,VLOOKUP(DATE($T$55,$U$55,'1stCalendar'!O63),$D$4:$E$45,2,FALSE))</f>
        <v>0</v>
      </c>
      <c r="Q55" s="6"/>
      <c r="R55" s="6"/>
      <c r="S55" s="6"/>
      <c r="T55" s="6">
        <f>'1stCalendar'!S63</f>
        <v>2011</v>
      </c>
      <c r="U55" s="6">
        <f>'1stCalendar'!T63</f>
        <v>12</v>
      </c>
      <c r="V55" s="6">
        <f>SUM(O55:P55)</f>
        <v>0</v>
      </c>
      <c r="W55" s="6">
        <f>IF(ISERROR(VLOOKUP(DATE($L$10+1,$M$55,'2ndCalendar'!F63),$D$4:$E$45,2,FALSE)),0,VLOOKUP(DATE($L$10+1,$M$55,'2ndCalendar'!F63),$D$4:$E$45,2,FALSE))</f>
        <v>0</v>
      </c>
      <c r="X55" s="6">
        <f>IF(ISERROR(VLOOKUP(DATE($L$10+1,$M$55,'2ndCalendar'!G63),$D$4:$E$45,2,FALSE)),0,VLOOKUP(DATE($L$10+1,$M$55,'2ndCalendar'!G63),$D$4:$E$45,2,FALSE))</f>
        <v>0</v>
      </c>
      <c r="AB55" s="1">
        <f>'2ndCalendar'!K63</f>
        <v>2012</v>
      </c>
      <c r="AC55" s="1">
        <f>'2ndCalendar'!L63</f>
        <v>11</v>
      </c>
      <c r="AD55" s="6">
        <f>SUM(W55:X55)</f>
        <v>0</v>
      </c>
      <c r="AE55" s="6">
        <f>IF(ISERROR(VLOOKUP(DATE($T$10+1,$U$55,'2ndCalendar'!N63),$D$4:$E$45,2,FALSE)),0,VLOOKUP(DATE($T$10+1,$U$55,'2ndCalendar'!N63),$D$4:$E$45,2,FALSE))</f>
        <v>0</v>
      </c>
      <c r="AF55" s="6">
        <f>IF(ISERROR(VLOOKUP(DATE($T$10+1,$U$55,'2ndCalendar'!O63),$D$4:$E$45,2,FALSE)),0,VLOOKUP(DATE($T$10+1,$U$55,'2ndCalendar'!O63),$D$4:$E$45,2,FALSE))</f>
        <v>0</v>
      </c>
      <c r="AJ55" s="1">
        <f>'2ndCalendar'!S63</f>
        <v>2012</v>
      </c>
      <c r="AK55" s="1">
        <f>'2ndCalendar'!T63</f>
        <v>12</v>
      </c>
      <c r="AL55" s="6">
        <f>SUM(AE55:AF55)</f>
        <v>0</v>
      </c>
    </row>
    <row r="56" spans="7:38" x14ac:dyDescent="0.2"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7:38" x14ac:dyDescent="0.2"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7:38" x14ac:dyDescent="0.2"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7:38" x14ac:dyDescent="0.2"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7:38" x14ac:dyDescent="0.2"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7:38" x14ac:dyDescent="0.2"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7:38" x14ac:dyDescent="0.2"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7:38" x14ac:dyDescent="0.2"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7:38" x14ac:dyDescent="0.2"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7:21" x14ac:dyDescent="0.2"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272"/>
  <sheetViews>
    <sheetView showGridLines="0" tabSelected="1" workbookViewId="0">
      <pane ySplit="10" topLeftCell="A11" activePane="bottomLeft" state="frozen"/>
      <selection pane="bottomLeft" activeCell="H2" sqref="H2:J2"/>
    </sheetView>
  </sheetViews>
  <sheetFormatPr defaultRowHeight="15" x14ac:dyDescent="0.2"/>
  <cols>
    <col min="1" max="1" width="5.5703125" style="12" customWidth="1"/>
    <col min="2" max="2" width="4.28515625" style="11" customWidth="1"/>
    <col min="3" max="3" width="20.7109375" style="11" customWidth="1"/>
    <col min="4" max="4" width="4.28515625" style="11" customWidth="1"/>
    <col min="5" max="5" width="4.7109375" style="11" customWidth="1"/>
    <col min="6" max="12" width="4.28515625" style="11" customWidth="1"/>
    <col min="13" max="13" width="1.42578125" style="11" customWidth="1"/>
    <col min="14" max="20" width="4.28515625" style="11" customWidth="1"/>
    <col min="21" max="21" width="4.7109375" style="11" customWidth="1"/>
    <col min="22" max="22" width="4.28515625" style="11" customWidth="1"/>
    <col min="23" max="23" width="20.7109375" style="11" customWidth="1"/>
    <col min="24" max="24" width="4.28515625" style="11" customWidth="1"/>
    <col min="25" max="25" width="1.42578125" style="66" customWidth="1"/>
    <col min="26" max="26" width="4.28515625" style="84" customWidth="1"/>
    <col min="27" max="28" width="4.28515625" style="67" customWidth="1"/>
    <col min="29" max="33" width="5.7109375" style="11" customWidth="1"/>
    <col min="34" max="34" width="5.7109375" style="12" customWidth="1"/>
    <col min="35" max="16384" width="9.140625" style="12"/>
  </cols>
  <sheetData>
    <row r="1" spans="2:33" ht="5.25" customHeight="1" x14ac:dyDescent="0.2"/>
    <row r="2" spans="2:33" s="70" customFormat="1" ht="17.100000000000001" customHeight="1" x14ac:dyDescent="0.2">
      <c r="B2" s="85"/>
      <c r="C2" s="85" t="s">
        <v>12</v>
      </c>
      <c r="D2" s="69">
        <f>YEAR(V5)</f>
        <v>2011</v>
      </c>
      <c r="E2" s="69"/>
      <c r="H2" s="72" t="s">
        <v>13</v>
      </c>
      <c r="I2" s="72"/>
      <c r="J2" s="72"/>
      <c r="K2" s="53" t="s">
        <v>14</v>
      </c>
      <c r="L2" s="53"/>
      <c r="W2" s="73"/>
      <c r="X2" s="73"/>
      <c r="Y2" s="73"/>
      <c r="Z2" s="86" t="s">
        <v>26</v>
      </c>
      <c r="AA2" s="73"/>
      <c r="AB2" s="73"/>
      <c r="AC2" s="73"/>
      <c r="AD2" s="73"/>
      <c r="AE2" s="73"/>
      <c r="AF2" s="73"/>
    </row>
    <row r="3" spans="2:33" ht="6.75" customHeight="1" thickBot="1" x14ac:dyDescent="0.25">
      <c r="K3" s="74"/>
      <c r="L3" s="12"/>
      <c r="M3" s="12"/>
      <c r="N3" s="12"/>
      <c r="O3" s="12"/>
      <c r="P3" s="12"/>
      <c r="Q3" s="87"/>
      <c r="R3" s="74"/>
      <c r="S3" s="74"/>
      <c r="T3" s="86"/>
      <c r="U3" s="74"/>
      <c r="V3" s="74"/>
      <c r="W3" s="74"/>
      <c r="X3" s="74"/>
      <c r="Y3" s="74"/>
      <c r="Z3" s="88"/>
      <c r="AA3" s="74"/>
      <c r="AB3" s="74"/>
      <c r="AC3" s="74"/>
      <c r="AD3" s="74"/>
      <c r="AE3" s="74"/>
      <c r="AF3" s="74"/>
      <c r="AG3" s="12"/>
    </row>
    <row r="4" spans="2:33" ht="7.5" customHeight="1" thickTop="1" x14ac:dyDescent="0.2">
      <c r="B4" s="89" t="str">
        <f>D2&amp;" PREGNANCY CALENDAR"</f>
        <v>2011 PREGNANCY CALENDAR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0"/>
      <c r="P4" s="90"/>
      <c r="Q4" s="90"/>
      <c r="R4" s="90"/>
      <c r="S4" s="90"/>
      <c r="T4" s="90"/>
      <c r="U4" s="90"/>
      <c r="V4" s="90"/>
      <c r="W4" s="90"/>
      <c r="X4" s="90"/>
      <c r="Y4" s="74"/>
      <c r="Z4" s="88"/>
      <c r="AA4" s="74"/>
      <c r="AB4" s="74"/>
      <c r="AC4" s="74"/>
      <c r="AD4" s="74"/>
      <c r="AE4" s="74"/>
      <c r="AF4" s="74"/>
      <c r="AG4" s="12"/>
    </row>
    <row r="5" spans="2:33" ht="17.100000000000001" customHeight="1" x14ac:dyDescent="0.2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91" t="s">
        <v>15</v>
      </c>
      <c r="P5" s="92"/>
      <c r="Q5" s="93"/>
      <c r="R5" s="93"/>
      <c r="S5" s="93"/>
      <c r="T5" s="93"/>
      <c r="U5" s="93"/>
      <c r="V5" s="103">
        <v>40735</v>
      </c>
      <c r="W5" s="103"/>
      <c r="X5" s="94"/>
      <c r="Z5" s="95" t="s">
        <v>27</v>
      </c>
      <c r="AA5" s="74"/>
      <c r="AB5" s="74"/>
      <c r="AC5" s="74"/>
      <c r="AD5" s="74"/>
      <c r="AE5" s="74"/>
      <c r="AF5" s="74"/>
      <c r="AG5" s="12"/>
    </row>
    <row r="6" spans="2:33" ht="17.100000000000001" customHeight="1" x14ac:dyDescent="0.2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91" t="s">
        <v>16</v>
      </c>
      <c r="P6" s="92"/>
      <c r="Q6" s="93"/>
      <c r="R6" s="93"/>
      <c r="S6" s="93"/>
      <c r="T6" s="93"/>
      <c r="U6" s="93"/>
      <c r="V6" s="46">
        <v>28</v>
      </c>
      <c r="W6" s="93" t="s">
        <v>17</v>
      </c>
      <c r="X6" s="96"/>
      <c r="Z6" s="95" t="s">
        <v>28</v>
      </c>
      <c r="AA6" s="74"/>
      <c r="AB6" s="74"/>
      <c r="AC6" s="74"/>
      <c r="AD6" s="74"/>
      <c r="AE6" s="74"/>
      <c r="AF6" s="74"/>
      <c r="AG6" s="12"/>
    </row>
    <row r="7" spans="2:33" ht="17.100000000000001" customHeight="1" x14ac:dyDescent="0.2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91" t="s">
        <v>18</v>
      </c>
      <c r="P7" s="92"/>
      <c r="Q7" s="93"/>
      <c r="R7" s="93"/>
      <c r="S7" s="93"/>
      <c r="T7" s="93"/>
      <c r="U7" s="93"/>
      <c r="V7" s="46">
        <v>14</v>
      </c>
      <c r="W7" s="93" t="s">
        <v>17</v>
      </c>
      <c r="X7" s="78"/>
      <c r="Z7" s="95" t="s">
        <v>29</v>
      </c>
      <c r="AA7" s="74"/>
      <c r="AB7" s="74"/>
      <c r="AC7" s="74"/>
      <c r="AD7" s="74"/>
      <c r="AE7" s="74"/>
      <c r="AF7" s="74"/>
      <c r="AG7" s="12"/>
    </row>
    <row r="8" spans="2:33" ht="18.75" customHeight="1" thickBot="1" x14ac:dyDescent="0.25"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 t="s">
        <v>25</v>
      </c>
      <c r="P8" s="99"/>
      <c r="Q8" s="100"/>
      <c r="R8" s="100"/>
      <c r="S8" s="100"/>
      <c r="T8" s="100"/>
      <c r="U8" s="100"/>
      <c r="V8" s="104">
        <f>V5+40*7</f>
        <v>41015</v>
      </c>
      <c r="W8" s="104"/>
      <c r="X8" s="101"/>
      <c r="AA8" s="74"/>
      <c r="AB8" s="74"/>
      <c r="AC8" s="74"/>
      <c r="AD8" s="74"/>
      <c r="AE8" s="74"/>
      <c r="AF8" s="74"/>
      <c r="AG8" s="12"/>
    </row>
    <row r="9" spans="2:33" ht="12.95" customHeight="1" thickTop="1" x14ac:dyDescent="0.2">
      <c r="B9" s="59" t="s">
        <v>22</v>
      </c>
      <c r="C9" s="59"/>
      <c r="D9" s="59"/>
      <c r="E9" s="59"/>
      <c r="F9" s="59"/>
      <c r="G9" s="59"/>
      <c r="H9" s="59"/>
      <c r="S9" s="58" t="s">
        <v>23</v>
      </c>
      <c r="T9" s="58"/>
      <c r="U9" s="58"/>
      <c r="V9" s="58"/>
      <c r="W9" s="58"/>
      <c r="X9" s="58"/>
      <c r="Z9" s="102"/>
      <c r="AA9" s="80"/>
      <c r="AB9" s="80"/>
      <c r="AC9" s="14"/>
      <c r="AD9" s="14"/>
      <c r="AE9" s="14"/>
      <c r="AF9" s="14"/>
    </row>
    <row r="10" spans="2:33" ht="3" customHeight="1" x14ac:dyDescent="0.2">
      <c r="B10" s="12"/>
      <c r="C10" s="39"/>
      <c r="D10" s="39"/>
      <c r="E10" s="39"/>
      <c r="F10" s="14"/>
      <c r="G10" s="14"/>
      <c r="H10" s="14"/>
      <c r="Z10" s="102"/>
      <c r="AA10" s="80"/>
      <c r="AB10" s="80"/>
      <c r="AC10" s="14"/>
      <c r="AD10" s="14"/>
      <c r="AE10" s="14"/>
      <c r="AF10" s="14"/>
    </row>
    <row r="11" spans="2:33" ht="15" customHeight="1" x14ac:dyDescent="0.2">
      <c r="B11" s="47"/>
      <c r="C11" s="50"/>
      <c r="D11" s="48"/>
      <c r="E11" s="82" t="s">
        <v>24</v>
      </c>
      <c r="F11" s="57" t="s">
        <v>0</v>
      </c>
      <c r="G11" s="54"/>
      <c r="H11" s="54"/>
      <c r="I11" s="54"/>
      <c r="J11" s="54"/>
      <c r="K11" s="54"/>
      <c r="L11" s="54"/>
      <c r="N11" s="54" t="s">
        <v>1</v>
      </c>
      <c r="O11" s="54"/>
      <c r="P11" s="54"/>
      <c r="Q11" s="54"/>
      <c r="R11" s="54"/>
      <c r="S11" s="54"/>
      <c r="T11" s="54"/>
      <c r="U11" s="82" t="s">
        <v>24</v>
      </c>
      <c r="V11" s="47"/>
      <c r="W11" s="49"/>
      <c r="X11" s="48"/>
    </row>
    <row r="12" spans="2:33" ht="15" customHeight="1" x14ac:dyDescent="0.2">
      <c r="B12" s="47"/>
      <c r="C12" s="50"/>
      <c r="D12" s="48"/>
      <c r="E12" s="82"/>
      <c r="F12" s="16" t="str">
        <f>IF(K2="Sunday","Su","Mo")</f>
        <v>Su</v>
      </c>
      <c r="G12" s="16" t="str">
        <f>IF(F12="Su","Mo","Tu")</f>
        <v>Mo</v>
      </c>
      <c r="H12" s="16" t="str">
        <f>IF(G12="Mo","Tu","We")</f>
        <v>Tu</v>
      </c>
      <c r="I12" s="16" t="str">
        <f>IF(H12="Tu","We","Th")</f>
        <v>We</v>
      </c>
      <c r="J12" s="16" t="str">
        <f>IF(I12="We","Th","Fr")</f>
        <v>Th</v>
      </c>
      <c r="K12" s="16" t="str">
        <f>IF(J12="Th","Fr","Sa")</f>
        <v>Fr</v>
      </c>
      <c r="L12" s="16" t="str">
        <f>IF(K12="Fr","Sa","Su")</f>
        <v>Sa</v>
      </c>
      <c r="N12" s="16" t="str">
        <f>F12</f>
        <v>Su</v>
      </c>
      <c r="O12" s="16" t="str">
        <f t="shared" ref="O12:T12" si="0">G12</f>
        <v>Mo</v>
      </c>
      <c r="P12" s="16" t="str">
        <f t="shared" si="0"/>
        <v>Tu</v>
      </c>
      <c r="Q12" s="16" t="str">
        <f t="shared" si="0"/>
        <v>We</v>
      </c>
      <c r="R12" s="16" t="str">
        <f t="shared" si="0"/>
        <v>Th</v>
      </c>
      <c r="S12" s="16" t="str">
        <f t="shared" si="0"/>
        <v>Fr</v>
      </c>
      <c r="T12" s="16" t="str">
        <f t="shared" si="0"/>
        <v>Sa</v>
      </c>
      <c r="U12" s="82"/>
      <c r="V12" s="47"/>
      <c r="W12" s="49"/>
      <c r="X12" s="48"/>
    </row>
    <row r="13" spans="2:33" ht="15" customHeight="1" x14ac:dyDescent="0.2">
      <c r="B13" s="47"/>
      <c r="C13" s="50"/>
      <c r="D13" s="48"/>
      <c r="E13" s="83" t="str">
        <f>IF('Ovulation Dummy'!N5=0,"",'Ovulation Dummy'!N5)</f>
        <v/>
      </c>
      <c r="F13" s="17" t="str">
        <f>IF($K$2="Sunday",IF(WEEKDAY(DATE($D$2,1,1))=1,1,""),IF(WEEKDAY(DATE($D$2,1,1))=2,1,""))</f>
        <v/>
      </c>
      <c r="G13" s="17" t="str">
        <f>IF(F13&lt;&gt;"",F13+1,IF($K$2="Sunday",IF(WEEKDAY(DATE($D$2,1,1))=2,1,""),IF(WEEKDAY(DATE($D$2,1,1))=3,1,"")))</f>
        <v/>
      </c>
      <c r="H13" s="17" t="str">
        <f>IF(G13&lt;&gt;"",G13+1,IF($K$2="Sunday",IF(WEEKDAY(DATE($D$2,1,1))=3,1,""),IF(WEEKDAY(DATE($D$2,1,1))=4,1,"")))</f>
        <v/>
      </c>
      <c r="I13" s="17" t="str">
        <f>IF(H13&lt;&gt;"",H13+1,IF($K$2="Sunday",IF(WEEKDAY(DATE($D$2,1,1))=4,1,""),IF(WEEKDAY(DATE($D$2,1,1))=5,1,"")))</f>
        <v/>
      </c>
      <c r="J13" s="17" t="str">
        <f>IF(I13&lt;&gt;"",I13+1,IF($K$2="Sunday",IF(WEEKDAY(DATE($D$2,1,1))=5,1,""),IF(WEEKDAY(DATE($D$2,1,1))=6,1,"")))</f>
        <v/>
      </c>
      <c r="K13" s="17" t="str">
        <f>IF(J13&lt;&gt;"",J13+1,IF($K$2="Sunday",IF(WEEKDAY(DATE($D$2,1,1))=6,1,""),IF(WEEKDAY(DATE($D$2,1,1))=7,1,"")))</f>
        <v/>
      </c>
      <c r="L13" s="17">
        <f>IF(K13&lt;&gt;"",K13+1,IF($K$2="Sunday",IF(WEEKDAY(DATE($D$2,1,1))=7,1,""),IF(WEEKDAY(DATE($D$2,1,1))=1,1,"")))</f>
        <v>1</v>
      </c>
      <c r="N13" s="17" t="str">
        <f>IF($K$2="Sunday",IF(WEEKDAY(DATE($D$2,2,1))=1,1,""),IF(WEEKDAY(DATE($D$2,2,1))=2,1,""))</f>
        <v/>
      </c>
      <c r="O13" s="17" t="str">
        <f>IF(N13&lt;&gt;"",N13+1,IF($K$2="Sunday",IF(WEEKDAY(DATE($D$2,2,1))=2,1,""),IF(WEEKDAY(DATE($D$2,2,1))=3,1,"")))</f>
        <v/>
      </c>
      <c r="P13" s="17">
        <f>IF(O13&lt;&gt;"",O13+1,IF($K$2="Sunday",IF(WEEKDAY(DATE($D$2,2,1))=3,1,""),IF(WEEKDAY(DATE($D$2,2,1))=4,1,"")))</f>
        <v>1</v>
      </c>
      <c r="Q13" s="17">
        <f>IF(P13&lt;&gt;"",P13+1,IF($K$2="Sunday",IF(WEEKDAY(DATE($D$2,2,1))=4,1,""),IF(WEEKDAY(DATE($D$2,2,1))=5,1,"")))</f>
        <v>2</v>
      </c>
      <c r="R13" s="17">
        <f>IF(Q13&lt;&gt;"",Q13+1,IF($K$2="Sunday",IF(WEEKDAY(DATE($D$2,2,1))=5,1,""),IF(WEEKDAY(DATE($D$2,2,1))=6,1,"")))</f>
        <v>3</v>
      </c>
      <c r="S13" s="17">
        <f>IF(R13&lt;&gt;"",R13+1,IF($K$2="Sunday",IF(WEEKDAY(DATE($D$2,2,1))=6,1,""),IF(WEEKDAY(DATE($D$2,2,1))=7,1,"")))</f>
        <v>4</v>
      </c>
      <c r="T13" s="17">
        <f>IF(S13&lt;&gt;"",S13+1,IF($K$2="Sunday",IF(WEEKDAY(DATE($D$2,2,1))=7,1,""),IF(WEEKDAY(DATE($D$2,2,1))=1,1,"")))</f>
        <v>5</v>
      </c>
      <c r="U13" s="83" t="str">
        <f>IF('Ovulation Dummy'!V5=0,"",'Ovulation Dummy'!V5)</f>
        <v/>
      </c>
      <c r="V13" s="47"/>
      <c r="W13" s="49"/>
      <c r="X13" s="48"/>
    </row>
    <row r="14" spans="2:33" ht="15" customHeight="1" x14ac:dyDescent="0.2">
      <c r="B14" s="47"/>
      <c r="C14" s="50"/>
      <c r="D14" s="48"/>
      <c r="E14" s="83" t="str">
        <f>IF('Ovulation Dummy'!N6=0,"",'Ovulation Dummy'!N6)</f>
        <v/>
      </c>
      <c r="F14" s="17">
        <f>L13+1</f>
        <v>2</v>
      </c>
      <c r="G14" s="17">
        <f t="shared" ref="G14:L16" si="1">F14+1</f>
        <v>3</v>
      </c>
      <c r="H14" s="17">
        <f t="shared" si="1"/>
        <v>4</v>
      </c>
      <c r="I14" s="17">
        <f t="shared" si="1"/>
        <v>5</v>
      </c>
      <c r="J14" s="17">
        <f t="shared" si="1"/>
        <v>6</v>
      </c>
      <c r="K14" s="17">
        <f t="shared" si="1"/>
        <v>7</v>
      </c>
      <c r="L14" s="17">
        <f t="shared" si="1"/>
        <v>8</v>
      </c>
      <c r="N14" s="17">
        <f>T13+1</f>
        <v>6</v>
      </c>
      <c r="O14" s="17">
        <f t="shared" ref="O14:O16" si="2">N14+1</f>
        <v>7</v>
      </c>
      <c r="P14" s="17">
        <f t="shared" ref="P14:P16" si="3">O14+1</f>
        <v>8</v>
      </c>
      <c r="Q14" s="17">
        <f t="shared" ref="Q14:Q16" si="4">P14+1</f>
        <v>9</v>
      </c>
      <c r="R14" s="17">
        <f t="shared" ref="R14:R16" si="5">Q14+1</f>
        <v>10</v>
      </c>
      <c r="S14" s="17">
        <f t="shared" ref="S14:S16" si="6">R14+1</f>
        <v>11</v>
      </c>
      <c r="T14" s="17">
        <f t="shared" ref="T14:T16" si="7">S14+1</f>
        <v>12</v>
      </c>
      <c r="U14" s="83" t="str">
        <f>IF('Ovulation Dummy'!V6=0,"",'Ovulation Dummy'!V6)</f>
        <v/>
      </c>
      <c r="V14" s="47"/>
      <c r="W14" s="49"/>
      <c r="X14" s="48"/>
    </row>
    <row r="15" spans="2:33" ht="15" customHeight="1" x14ac:dyDescent="0.2">
      <c r="B15" s="47"/>
      <c r="C15" s="50"/>
      <c r="D15" s="48"/>
      <c r="E15" s="83" t="str">
        <f>IF('Ovulation Dummy'!N7=0,"",'Ovulation Dummy'!N7)</f>
        <v/>
      </c>
      <c r="F15" s="17">
        <f>L14+1</f>
        <v>9</v>
      </c>
      <c r="G15" s="17">
        <f t="shared" si="1"/>
        <v>10</v>
      </c>
      <c r="H15" s="17">
        <f t="shared" si="1"/>
        <v>11</v>
      </c>
      <c r="I15" s="17">
        <f t="shared" si="1"/>
        <v>12</v>
      </c>
      <c r="J15" s="17">
        <f t="shared" si="1"/>
        <v>13</v>
      </c>
      <c r="K15" s="17">
        <f t="shared" si="1"/>
        <v>14</v>
      </c>
      <c r="L15" s="17">
        <f t="shared" si="1"/>
        <v>15</v>
      </c>
      <c r="N15" s="17">
        <f>T14+1</f>
        <v>13</v>
      </c>
      <c r="O15" s="17">
        <f t="shared" si="2"/>
        <v>14</v>
      </c>
      <c r="P15" s="17">
        <f t="shared" si="3"/>
        <v>15</v>
      </c>
      <c r="Q15" s="17">
        <f t="shared" si="4"/>
        <v>16</v>
      </c>
      <c r="R15" s="17">
        <f t="shared" si="5"/>
        <v>17</v>
      </c>
      <c r="S15" s="17">
        <f t="shared" si="6"/>
        <v>18</v>
      </c>
      <c r="T15" s="17">
        <f t="shared" si="7"/>
        <v>19</v>
      </c>
      <c r="U15" s="83" t="str">
        <f>IF('Ovulation Dummy'!V7=0,"",'Ovulation Dummy'!V7)</f>
        <v/>
      </c>
      <c r="V15" s="47"/>
      <c r="W15" s="49"/>
      <c r="X15" s="48"/>
    </row>
    <row r="16" spans="2:33" ht="15" customHeight="1" x14ac:dyDescent="0.2">
      <c r="B16" s="47"/>
      <c r="C16" s="50"/>
      <c r="D16" s="48"/>
      <c r="E16" s="83" t="str">
        <f>IF('Ovulation Dummy'!N8=0,"",'Ovulation Dummy'!N8)</f>
        <v/>
      </c>
      <c r="F16" s="17">
        <f>L15+1</f>
        <v>16</v>
      </c>
      <c r="G16" s="17">
        <f t="shared" si="1"/>
        <v>17</v>
      </c>
      <c r="H16" s="17">
        <f t="shared" si="1"/>
        <v>18</v>
      </c>
      <c r="I16" s="17">
        <f t="shared" si="1"/>
        <v>19</v>
      </c>
      <c r="J16" s="17">
        <f t="shared" si="1"/>
        <v>20</v>
      </c>
      <c r="K16" s="17">
        <f t="shared" si="1"/>
        <v>21</v>
      </c>
      <c r="L16" s="17">
        <f t="shared" si="1"/>
        <v>22</v>
      </c>
      <c r="N16" s="17">
        <f>T15+1</f>
        <v>20</v>
      </c>
      <c r="O16" s="17">
        <f t="shared" si="2"/>
        <v>21</v>
      </c>
      <c r="P16" s="17">
        <f t="shared" si="3"/>
        <v>22</v>
      </c>
      <c r="Q16" s="17">
        <f t="shared" si="4"/>
        <v>23</v>
      </c>
      <c r="R16" s="17">
        <f t="shared" si="5"/>
        <v>24</v>
      </c>
      <c r="S16" s="17">
        <f t="shared" si="6"/>
        <v>25</v>
      </c>
      <c r="T16" s="17">
        <f t="shared" si="7"/>
        <v>26</v>
      </c>
      <c r="U16" s="83" t="str">
        <f>IF('Ovulation Dummy'!V8=0,"",'Ovulation Dummy'!V8)</f>
        <v/>
      </c>
      <c r="V16" s="47"/>
      <c r="W16" s="49"/>
      <c r="X16" s="48"/>
    </row>
    <row r="17" spans="2:33" ht="15" customHeight="1" x14ac:dyDescent="0.2">
      <c r="B17" s="47"/>
      <c r="C17" s="50"/>
      <c r="D17" s="48"/>
      <c r="E17" s="83" t="str">
        <f>IF('Ovulation Dummy'!N9=0,"",'Ovulation Dummy'!N9)</f>
        <v/>
      </c>
      <c r="F17" s="17">
        <f>IF(L16&lt;&gt;"",IF(DAY(EOMONTH(DATE($D$2,1,1),0))=L16,"",L16+1),"")</f>
        <v>23</v>
      </c>
      <c r="G17" s="17">
        <f t="shared" ref="G17:L17" si="8">IF(F17&lt;&gt;"",IF(DAY(EOMONTH(DATE($D$2,1,1),0))=F17,"",F17+1),"")</f>
        <v>24</v>
      </c>
      <c r="H17" s="17">
        <f t="shared" si="8"/>
        <v>25</v>
      </c>
      <c r="I17" s="17">
        <f t="shared" si="8"/>
        <v>26</v>
      </c>
      <c r="J17" s="17">
        <f t="shared" si="8"/>
        <v>27</v>
      </c>
      <c r="K17" s="17">
        <f t="shared" si="8"/>
        <v>28</v>
      </c>
      <c r="L17" s="17">
        <f t="shared" si="8"/>
        <v>29</v>
      </c>
      <c r="N17" s="17">
        <f>IF(T16&lt;&gt;"",IF(DAY(EOMONTH(DATE($D$2,2,1),0))=T16,"",T16+1),"")</f>
        <v>27</v>
      </c>
      <c r="O17" s="17">
        <f t="shared" ref="O17:T17" si="9">IF(N17&lt;&gt;"",IF(DAY(EOMONTH(DATE($D$2,2,1),0))=N17,"",N17+1),"")</f>
        <v>28</v>
      </c>
      <c r="P17" s="17" t="str">
        <f t="shared" si="9"/>
        <v/>
      </c>
      <c r="Q17" s="17" t="str">
        <f t="shared" si="9"/>
        <v/>
      </c>
      <c r="R17" s="17" t="str">
        <f t="shared" si="9"/>
        <v/>
      </c>
      <c r="S17" s="17" t="str">
        <f t="shared" si="9"/>
        <v/>
      </c>
      <c r="T17" s="17" t="str">
        <f t="shared" si="9"/>
        <v/>
      </c>
      <c r="U17" s="83" t="str">
        <f>IF('Ovulation Dummy'!V9=0,"",'Ovulation Dummy'!V9)</f>
        <v/>
      </c>
      <c r="V17" s="47"/>
      <c r="W17" s="49"/>
      <c r="X17" s="48"/>
    </row>
    <row r="18" spans="2:33" ht="15" customHeight="1" x14ac:dyDescent="0.2">
      <c r="B18" s="47"/>
      <c r="C18" s="50"/>
      <c r="D18" s="48"/>
      <c r="E18" s="83" t="str">
        <f>IF('Ovulation Dummy'!N10=0,"",'Ovulation Dummy'!N10)</f>
        <v/>
      </c>
      <c r="F18" s="17">
        <f>IF(L17&lt;&gt;"",IF(DAY(EOMONTH(DATE($D$2,1,1),0))=L17,"",L17+1),"")</f>
        <v>30</v>
      </c>
      <c r="G18" s="17">
        <f>IF(F18&lt;&gt;"",IF(DAY(EOMONTH(DATE($D$2,1,1),0))=F18,"",F18+1),"")</f>
        <v>31</v>
      </c>
      <c r="H18" s="17"/>
      <c r="I18" s="17"/>
      <c r="J18" s="17"/>
      <c r="K18" s="18">
        <f>$D$2</f>
        <v>2011</v>
      </c>
      <c r="L18" s="18">
        <v>1</v>
      </c>
      <c r="N18" s="17" t="str">
        <f>IF(T17&lt;&gt;"",IF(DAY(EOMONTH(DATE($D$2,2,1),0))=T17,"",T17+1),"")</f>
        <v/>
      </c>
      <c r="O18" s="17" t="str">
        <f>IF(N18&lt;&gt;"",IF(DAY(EOMONTH(DATE($D$2,2,1),0))=N18,"",N18+1),"")</f>
        <v/>
      </c>
      <c r="P18" s="17"/>
      <c r="Q18" s="17"/>
      <c r="R18" s="17"/>
      <c r="S18" s="18">
        <f>$D$2</f>
        <v>2011</v>
      </c>
      <c r="T18" s="18">
        <v>2</v>
      </c>
      <c r="U18" s="83" t="str">
        <f>IF('Ovulation Dummy'!V10=0,"",'Ovulation Dummy'!V10)</f>
        <v/>
      </c>
      <c r="V18" s="47"/>
      <c r="W18" s="49"/>
      <c r="X18" s="48"/>
    </row>
    <row r="19" spans="2:33" ht="8.25" customHeight="1" x14ac:dyDescent="0.2">
      <c r="B19" s="33"/>
      <c r="C19" s="51"/>
      <c r="D19" s="33"/>
      <c r="V19" s="33"/>
      <c r="W19" s="34"/>
      <c r="X19" s="33"/>
    </row>
    <row r="20" spans="2:33" ht="15" customHeight="1" x14ac:dyDescent="0.2">
      <c r="B20" s="47"/>
      <c r="C20" s="50"/>
      <c r="D20" s="48"/>
      <c r="E20" s="82" t="s">
        <v>24</v>
      </c>
      <c r="F20" s="54" t="s">
        <v>2</v>
      </c>
      <c r="G20" s="54"/>
      <c r="H20" s="54"/>
      <c r="I20" s="54"/>
      <c r="J20" s="54"/>
      <c r="K20" s="54"/>
      <c r="L20" s="54"/>
      <c r="N20" s="54" t="s">
        <v>3</v>
      </c>
      <c r="O20" s="54"/>
      <c r="P20" s="54"/>
      <c r="Q20" s="54"/>
      <c r="R20" s="54"/>
      <c r="S20" s="54"/>
      <c r="T20" s="54"/>
      <c r="U20" s="82" t="s">
        <v>24</v>
      </c>
      <c r="V20" s="47"/>
      <c r="W20" s="49"/>
      <c r="X20" s="48"/>
    </row>
    <row r="21" spans="2:33" ht="15" customHeight="1" x14ac:dyDescent="0.2">
      <c r="B21" s="47"/>
      <c r="C21" s="50"/>
      <c r="D21" s="48"/>
      <c r="E21" s="82"/>
      <c r="F21" s="16" t="str">
        <f t="shared" ref="F21:L21" si="10">N12</f>
        <v>Su</v>
      </c>
      <c r="G21" s="16" t="str">
        <f t="shared" si="10"/>
        <v>Mo</v>
      </c>
      <c r="H21" s="16" t="str">
        <f t="shared" si="10"/>
        <v>Tu</v>
      </c>
      <c r="I21" s="16" t="str">
        <f t="shared" si="10"/>
        <v>We</v>
      </c>
      <c r="J21" s="16" t="str">
        <f t="shared" si="10"/>
        <v>Th</v>
      </c>
      <c r="K21" s="16" t="str">
        <f t="shared" si="10"/>
        <v>Fr</v>
      </c>
      <c r="L21" s="16" t="str">
        <f t="shared" si="10"/>
        <v>Sa</v>
      </c>
      <c r="N21" s="16" t="str">
        <f t="shared" ref="N21:T21" si="11">F21</f>
        <v>Su</v>
      </c>
      <c r="O21" s="16" t="str">
        <f t="shared" si="11"/>
        <v>Mo</v>
      </c>
      <c r="P21" s="16" t="str">
        <f t="shared" si="11"/>
        <v>Tu</v>
      </c>
      <c r="Q21" s="16" t="str">
        <f t="shared" si="11"/>
        <v>We</v>
      </c>
      <c r="R21" s="16" t="str">
        <f t="shared" si="11"/>
        <v>Th</v>
      </c>
      <c r="S21" s="16" t="str">
        <f t="shared" si="11"/>
        <v>Fr</v>
      </c>
      <c r="T21" s="16" t="str">
        <f t="shared" si="11"/>
        <v>Sa</v>
      </c>
      <c r="U21" s="82"/>
      <c r="V21" s="47"/>
      <c r="W21" s="49"/>
      <c r="X21" s="48"/>
      <c r="AG21" s="15"/>
    </row>
    <row r="22" spans="2:33" ht="15" customHeight="1" x14ac:dyDescent="0.2">
      <c r="B22" s="47"/>
      <c r="C22" s="50"/>
      <c r="D22" s="48"/>
      <c r="E22" s="83" t="str">
        <f>IF('Ovulation Dummy'!N14=0,"",'Ovulation Dummy'!N14)</f>
        <v/>
      </c>
      <c r="F22" s="17" t="str">
        <f>IF($K$2="Sunday",IF(WEEKDAY(DATE($D$2,3,1))=1,1,""),IF(WEEKDAY(DATE($D$2,3,1))=2,1,""))</f>
        <v/>
      </c>
      <c r="G22" s="17" t="str">
        <f>IF(F22&lt;&gt;"",F22+1,IF($K$2="Sunday",IF(WEEKDAY(DATE($D$2,3,1))=2,1,""),IF(WEEKDAY(DATE($D$2,3,1))=3,1,"")))</f>
        <v/>
      </c>
      <c r="H22" s="17">
        <f>IF(G22&lt;&gt;"",G22+1,IF($K$2="Sunday",IF(WEEKDAY(DATE($D$2,3,1))=3,1,""),IF(WEEKDAY(DATE($D$2,3,1))=4,1,"")))</f>
        <v>1</v>
      </c>
      <c r="I22" s="17">
        <f>IF(H22&lt;&gt;"",H22+1,IF($K$2="Sunday",IF(WEEKDAY(DATE($D$2,3,1))=4,1,""),IF(WEEKDAY(DATE($D$2,3,1))=5,1,"")))</f>
        <v>2</v>
      </c>
      <c r="J22" s="17">
        <f>IF(I22&lt;&gt;"",I22+1,IF($K$2="Sunday",IF(WEEKDAY(DATE($D$2,3,1))=5,1,""),IF(WEEKDAY(DATE($D$2,3,1))=6,1,"")))</f>
        <v>3</v>
      </c>
      <c r="K22" s="17">
        <f>IF(J22&lt;&gt;"",J22+1,IF($K$2="Sunday",IF(WEEKDAY(DATE($D$2,3,1))=6,1,""),IF(WEEKDAY(DATE($D$2,3,1))=7,1,"")))</f>
        <v>4</v>
      </c>
      <c r="L22" s="17">
        <f>IF(K22&lt;&gt;"",K22+1,IF($K$2="Sunday",IF(WEEKDAY(DATE($D$2,3,1))=7,1,""),IF(WEEKDAY(DATE($D$2,3,1))=1,1,"")))</f>
        <v>5</v>
      </c>
      <c r="N22" s="17" t="str">
        <f>IF($K$2="Sunday",IF(WEEKDAY(DATE($D$2,4,1))=1,1,""),IF(WEEKDAY(DATE($D$2,4,1))=2,1,""))</f>
        <v/>
      </c>
      <c r="O22" s="17" t="str">
        <f>IF(N22&lt;&gt;"",N22+1,IF($K$2="Sunday",IF(WEEKDAY(DATE($D$2,4,1))=2,1,""),IF(WEEKDAY(DATE($D$2,4,1))=3,1,"")))</f>
        <v/>
      </c>
      <c r="P22" s="17" t="str">
        <f>IF(O22&lt;&gt;"",O22+1,IF($K$2="Sunday",IF(WEEKDAY(DATE($D$2,4,1))=3,1,""),IF(WEEKDAY(DATE($D$2,4,1))=4,1,"")))</f>
        <v/>
      </c>
      <c r="Q22" s="17" t="str">
        <f>IF(P22&lt;&gt;"",P22+1,IF($K$2="Sunday",IF(WEEKDAY(DATE($D$2,4,1))=4,1,""),IF(WEEKDAY(DATE($D$2,4,1))=5,1,"")))</f>
        <v/>
      </c>
      <c r="R22" s="17" t="str">
        <f>IF(Q22&lt;&gt;"",Q22+1,IF($K$2="Sunday",IF(WEEKDAY(DATE($D$2,4,1))=5,1,""),IF(WEEKDAY(DATE($D$2,4,1))=6,1,"")))</f>
        <v/>
      </c>
      <c r="S22" s="17">
        <f>IF(R22&lt;&gt;"",R22+1,IF($K$2="Sunday",IF(WEEKDAY(DATE($D$2,4,1))=6,1,""),IF(WEEKDAY(DATE($D$2,4,1))=7,1,"")))</f>
        <v>1</v>
      </c>
      <c r="T22" s="17">
        <f>IF(S22&lt;&gt;"",S22+1,IF($K$2="Sunday",IF(WEEKDAY(DATE($D$2,4,1))=7,1,""),IF(WEEKDAY(DATE($D$2,4,1))=1,1,"")))</f>
        <v>2</v>
      </c>
      <c r="U22" s="83" t="str">
        <f>IF('Ovulation Dummy'!V14=0,"",'Ovulation Dummy'!V14)</f>
        <v/>
      </c>
      <c r="V22" s="47"/>
      <c r="W22" s="49"/>
      <c r="X22" s="48"/>
      <c r="AG22" s="20"/>
    </row>
    <row r="23" spans="2:33" ht="15" customHeight="1" x14ac:dyDescent="0.2">
      <c r="B23" s="47"/>
      <c r="C23" s="50"/>
      <c r="D23" s="48"/>
      <c r="E23" s="83" t="str">
        <f>IF('Ovulation Dummy'!N15=0,"",'Ovulation Dummy'!N15)</f>
        <v/>
      </c>
      <c r="F23" s="17">
        <f>L22+1</f>
        <v>6</v>
      </c>
      <c r="G23" s="17">
        <f t="shared" ref="G23:G25" si="12">F23+1</f>
        <v>7</v>
      </c>
      <c r="H23" s="17">
        <f t="shared" ref="H23:H25" si="13">G23+1</f>
        <v>8</v>
      </c>
      <c r="I23" s="17">
        <f t="shared" ref="I23:I25" si="14">H23+1</f>
        <v>9</v>
      </c>
      <c r="J23" s="17">
        <f t="shared" ref="J23:J25" si="15">I23+1</f>
        <v>10</v>
      </c>
      <c r="K23" s="17">
        <f t="shared" ref="K23:K25" si="16">J23+1</f>
        <v>11</v>
      </c>
      <c r="L23" s="17">
        <f t="shared" ref="L23:L25" si="17">K23+1</f>
        <v>12</v>
      </c>
      <c r="N23" s="17">
        <f>T22+1</f>
        <v>3</v>
      </c>
      <c r="O23" s="17">
        <f t="shared" ref="O23:O25" si="18">N23+1</f>
        <v>4</v>
      </c>
      <c r="P23" s="17">
        <f t="shared" ref="P23:P25" si="19">O23+1</f>
        <v>5</v>
      </c>
      <c r="Q23" s="17">
        <f t="shared" ref="Q23:Q25" si="20">P23+1</f>
        <v>6</v>
      </c>
      <c r="R23" s="17">
        <f t="shared" ref="R23:R25" si="21">Q23+1</f>
        <v>7</v>
      </c>
      <c r="S23" s="17">
        <f t="shared" ref="S23:S25" si="22">R23+1</f>
        <v>8</v>
      </c>
      <c r="T23" s="17">
        <f t="shared" ref="T23:T25" si="23">S23+1</f>
        <v>9</v>
      </c>
      <c r="U23" s="83" t="str">
        <f>IF('Ovulation Dummy'!V15=0,"",'Ovulation Dummy'!V15)</f>
        <v/>
      </c>
      <c r="V23" s="47"/>
      <c r="W23" s="49"/>
      <c r="X23" s="48"/>
      <c r="AG23" s="20"/>
    </row>
    <row r="24" spans="2:33" ht="15" customHeight="1" x14ac:dyDescent="0.2">
      <c r="B24" s="47"/>
      <c r="C24" s="50"/>
      <c r="D24" s="48"/>
      <c r="E24" s="83" t="str">
        <f>IF('Ovulation Dummy'!N16=0,"",'Ovulation Dummy'!N16)</f>
        <v/>
      </c>
      <c r="F24" s="17">
        <f>L23+1</f>
        <v>13</v>
      </c>
      <c r="G24" s="17">
        <f t="shared" si="12"/>
        <v>14</v>
      </c>
      <c r="H24" s="17">
        <f t="shared" si="13"/>
        <v>15</v>
      </c>
      <c r="I24" s="17">
        <f t="shared" si="14"/>
        <v>16</v>
      </c>
      <c r="J24" s="17">
        <f t="shared" si="15"/>
        <v>17</v>
      </c>
      <c r="K24" s="17">
        <f t="shared" si="16"/>
        <v>18</v>
      </c>
      <c r="L24" s="17">
        <f t="shared" si="17"/>
        <v>19</v>
      </c>
      <c r="N24" s="17">
        <f>T23+1</f>
        <v>10</v>
      </c>
      <c r="O24" s="17">
        <f t="shared" si="18"/>
        <v>11</v>
      </c>
      <c r="P24" s="17">
        <f t="shared" si="19"/>
        <v>12</v>
      </c>
      <c r="Q24" s="17">
        <f t="shared" si="20"/>
        <v>13</v>
      </c>
      <c r="R24" s="17">
        <f t="shared" si="21"/>
        <v>14</v>
      </c>
      <c r="S24" s="17">
        <f t="shared" si="22"/>
        <v>15</v>
      </c>
      <c r="T24" s="17">
        <f t="shared" si="23"/>
        <v>16</v>
      </c>
      <c r="U24" s="83" t="str">
        <f>IF('Ovulation Dummy'!V16=0,"",'Ovulation Dummy'!V16)</f>
        <v/>
      </c>
      <c r="V24" s="47"/>
      <c r="W24" s="49"/>
      <c r="X24" s="48"/>
      <c r="AG24" s="20"/>
    </row>
    <row r="25" spans="2:33" ht="15" customHeight="1" x14ac:dyDescent="0.2">
      <c r="B25" s="47"/>
      <c r="C25" s="50"/>
      <c r="D25" s="48"/>
      <c r="E25" s="83" t="str">
        <f>IF('Ovulation Dummy'!N17=0,"",'Ovulation Dummy'!N17)</f>
        <v/>
      </c>
      <c r="F25" s="17">
        <f>L24+1</f>
        <v>20</v>
      </c>
      <c r="G25" s="17">
        <f t="shared" si="12"/>
        <v>21</v>
      </c>
      <c r="H25" s="17">
        <f t="shared" si="13"/>
        <v>22</v>
      </c>
      <c r="I25" s="17">
        <f t="shared" si="14"/>
        <v>23</v>
      </c>
      <c r="J25" s="17">
        <f t="shared" si="15"/>
        <v>24</v>
      </c>
      <c r="K25" s="17">
        <f t="shared" si="16"/>
        <v>25</v>
      </c>
      <c r="L25" s="17">
        <f t="shared" si="17"/>
        <v>26</v>
      </c>
      <c r="N25" s="17">
        <f>T24+1</f>
        <v>17</v>
      </c>
      <c r="O25" s="17">
        <f t="shared" si="18"/>
        <v>18</v>
      </c>
      <c r="P25" s="17">
        <f t="shared" si="19"/>
        <v>19</v>
      </c>
      <c r="Q25" s="17">
        <f t="shared" si="20"/>
        <v>20</v>
      </c>
      <c r="R25" s="17">
        <f t="shared" si="21"/>
        <v>21</v>
      </c>
      <c r="S25" s="17">
        <f t="shared" si="22"/>
        <v>22</v>
      </c>
      <c r="T25" s="17">
        <f t="shared" si="23"/>
        <v>23</v>
      </c>
      <c r="U25" s="83" t="str">
        <f>IF('Ovulation Dummy'!V17=0,"",'Ovulation Dummy'!V17)</f>
        <v/>
      </c>
      <c r="V25" s="47"/>
      <c r="W25" s="49"/>
      <c r="X25" s="48"/>
      <c r="AG25" s="20"/>
    </row>
    <row r="26" spans="2:33" ht="15" customHeight="1" x14ac:dyDescent="0.2">
      <c r="B26" s="47"/>
      <c r="C26" s="50"/>
      <c r="D26" s="48"/>
      <c r="E26" s="83" t="str">
        <f>IF('Ovulation Dummy'!N18=0,"",'Ovulation Dummy'!N18)</f>
        <v/>
      </c>
      <c r="F26" s="17">
        <f>IF(L25&lt;&gt;"",IF(DAY(EOMONTH(DATE($D$2,3,1),0))=L25,"",L25+1),"")</f>
        <v>27</v>
      </c>
      <c r="G26" s="17">
        <f t="shared" ref="G26:L26" si="24">IF(F26&lt;&gt;"",IF(DAY(EOMONTH(DATE($D$2,3,1),0))=F26,"",F26+1),"")</f>
        <v>28</v>
      </c>
      <c r="H26" s="17">
        <f t="shared" si="24"/>
        <v>29</v>
      </c>
      <c r="I26" s="17">
        <f t="shared" si="24"/>
        <v>30</v>
      </c>
      <c r="J26" s="17">
        <f t="shared" si="24"/>
        <v>31</v>
      </c>
      <c r="K26" s="17" t="str">
        <f t="shared" si="24"/>
        <v/>
      </c>
      <c r="L26" s="17" t="str">
        <f t="shared" si="24"/>
        <v/>
      </c>
      <c r="N26" s="17">
        <f>IF(T25&lt;&gt;"",IF(DAY(EOMONTH(DATE($D$2,4,1),0))=T25,"",T25+1),"")</f>
        <v>24</v>
      </c>
      <c r="O26" s="17">
        <f t="shared" ref="O26:T26" si="25">IF(N26&lt;&gt;"",IF(DAY(EOMONTH(DATE($D$2,4,1),0))=N26,"",N26+1),"")</f>
        <v>25</v>
      </c>
      <c r="P26" s="17">
        <f t="shared" si="25"/>
        <v>26</v>
      </c>
      <c r="Q26" s="17">
        <f t="shared" si="25"/>
        <v>27</v>
      </c>
      <c r="R26" s="17">
        <f t="shared" si="25"/>
        <v>28</v>
      </c>
      <c r="S26" s="17">
        <f t="shared" si="25"/>
        <v>29</v>
      </c>
      <c r="T26" s="17">
        <f t="shared" si="25"/>
        <v>30</v>
      </c>
      <c r="U26" s="83" t="str">
        <f>IF('Ovulation Dummy'!V18=0,"",'Ovulation Dummy'!V18)</f>
        <v/>
      </c>
      <c r="V26" s="47"/>
      <c r="W26" s="49"/>
      <c r="X26" s="48"/>
      <c r="AG26" s="20"/>
    </row>
    <row r="27" spans="2:33" ht="15" customHeight="1" x14ac:dyDescent="0.2">
      <c r="B27" s="47"/>
      <c r="C27" s="50"/>
      <c r="D27" s="48"/>
      <c r="E27" s="83" t="str">
        <f>IF('Ovulation Dummy'!N19=0,"",'Ovulation Dummy'!N19)</f>
        <v/>
      </c>
      <c r="F27" s="17" t="str">
        <f>IF(L26&lt;&gt;"",IF(DAY(EOMONTH(DATE($D$2,3,1),0))=L26,"",L26+1),"")</f>
        <v/>
      </c>
      <c r="G27" s="17" t="str">
        <f>IF(F27&lt;&gt;"",IF(DAY(EOMONTH(DATE($D$2,3,1),0))=F27,"",F27+1),"")</f>
        <v/>
      </c>
      <c r="H27" s="19"/>
      <c r="I27" s="19"/>
      <c r="J27" s="19"/>
      <c r="K27" s="18">
        <f>$D$2</f>
        <v>2011</v>
      </c>
      <c r="L27" s="32">
        <v>3</v>
      </c>
      <c r="N27" s="17" t="str">
        <f>IF(T26&lt;&gt;"",IF(DAY(EOMONTH(DATE($D$2,4,1),0))=T26,"",T26+1),"")</f>
        <v/>
      </c>
      <c r="O27" s="17" t="str">
        <f>IF(N27&lt;&gt;"",IF(DAY(EOMONTH(DATE($D$2,4,1),0))=N27,"",N27+1),"")</f>
        <v/>
      </c>
      <c r="P27" s="19"/>
      <c r="Q27" s="19"/>
      <c r="R27" s="19"/>
      <c r="S27" s="18">
        <f>$D$2</f>
        <v>2011</v>
      </c>
      <c r="T27" s="18">
        <v>4</v>
      </c>
      <c r="U27" s="83" t="str">
        <f>IF('Ovulation Dummy'!V19=0,"",'Ovulation Dummy'!V19)</f>
        <v/>
      </c>
      <c r="V27" s="47"/>
      <c r="W27" s="49"/>
      <c r="X27" s="48"/>
      <c r="AG27" s="22"/>
    </row>
    <row r="28" spans="2:33" ht="8.25" customHeight="1" x14ac:dyDescent="0.2">
      <c r="B28" s="33"/>
      <c r="C28" s="51"/>
      <c r="D28" s="33"/>
      <c r="V28" s="33"/>
      <c r="W28" s="34"/>
      <c r="X28" s="33"/>
    </row>
    <row r="29" spans="2:33" ht="15" customHeight="1" x14ac:dyDescent="0.2">
      <c r="B29" s="47"/>
      <c r="C29" s="50"/>
      <c r="D29" s="48"/>
      <c r="E29" s="82" t="s">
        <v>24</v>
      </c>
      <c r="F29" s="54" t="s">
        <v>4</v>
      </c>
      <c r="G29" s="54"/>
      <c r="H29" s="54"/>
      <c r="I29" s="54"/>
      <c r="J29" s="54"/>
      <c r="K29" s="54"/>
      <c r="L29" s="54"/>
      <c r="N29" s="54" t="s">
        <v>5</v>
      </c>
      <c r="O29" s="54"/>
      <c r="P29" s="54"/>
      <c r="Q29" s="54"/>
      <c r="R29" s="54"/>
      <c r="S29" s="54"/>
      <c r="T29" s="54"/>
      <c r="U29" s="82" t="s">
        <v>24</v>
      </c>
      <c r="V29" s="47"/>
      <c r="W29" s="49"/>
      <c r="X29" s="48"/>
    </row>
    <row r="30" spans="2:33" ht="15" customHeight="1" x14ac:dyDescent="0.2">
      <c r="B30" s="47"/>
      <c r="C30" s="50"/>
      <c r="D30" s="48"/>
      <c r="E30" s="82"/>
      <c r="F30" s="16" t="str">
        <f t="shared" ref="F30:L30" si="26">N21</f>
        <v>Su</v>
      </c>
      <c r="G30" s="16" t="str">
        <f t="shared" si="26"/>
        <v>Mo</v>
      </c>
      <c r="H30" s="16" t="str">
        <f t="shared" si="26"/>
        <v>Tu</v>
      </c>
      <c r="I30" s="16" t="str">
        <f t="shared" si="26"/>
        <v>We</v>
      </c>
      <c r="J30" s="16" t="str">
        <f t="shared" si="26"/>
        <v>Th</v>
      </c>
      <c r="K30" s="16" t="str">
        <f t="shared" si="26"/>
        <v>Fr</v>
      </c>
      <c r="L30" s="16" t="str">
        <f t="shared" si="26"/>
        <v>Sa</v>
      </c>
      <c r="N30" s="16" t="str">
        <f>F30</f>
        <v>Su</v>
      </c>
      <c r="O30" s="16" t="str">
        <f t="shared" ref="O30" si="27">G30</f>
        <v>Mo</v>
      </c>
      <c r="P30" s="16" t="str">
        <f t="shared" ref="P30" si="28">H30</f>
        <v>Tu</v>
      </c>
      <c r="Q30" s="16" t="str">
        <f t="shared" ref="Q30" si="29">I30</f>
        <v>We</v>
      </c>
      <c r="R30" s="16" t="str">
        <f t="shared" ref="R30" si="30">J30</f>
        <v>Th</v>
      </c>
      <c r="S30" s="16" t="str">
        <f t="shared" ref="S30" si="31">K30</f>
        <v>Fr</v>
      </c>
      <c r="T30" s="31" t="str">
        <f t="shared" ref="T30" si="32">L30</f>
        <v>Sa</v>
      </c>
      <c r="U30" s="82"/>
      <c r="V30" s="47"/>
      <c r="W30" s="49"/>
      <c r="X30" s="48"/>
    </row>
    <row r="31" spans="2:33" ht="15" customHeight="1" x14ac:dyDescent="0.2">
      <c r="B31" s="47"/>
      <c r="C31" s="50"/>
      <c r="D31" s="48"/>
      <c r="E31" s="83" t="str">
        <f>IF('Ovulation Dummy'!N23=0,"",'Ovulation Dummy'!N23)</f>
        <v/>
      </c>
      <c r="F31" s="17">
        <f>IF($K$2="Sunday",IF(WEEKDAY(DATE($D$2,5,1))=1,1,""),IF(WEEKDAY(DATE($D$2,5,1))=2,1,""))</f>
        <v>1</v>
      </c>
      <c r="G31" s="17">
        <f>IF(F31&lt;&gt;"",F31+1,IF($K$2="Sunday",IF(WEEKDAY(DATE($D$2,5,1))=2,1,""),IF(WEEKDAY(DATE($D$2,5,1))=3,1,"")))</f>
        <v>2</v>
      </c>
      <c r="H31" s="17">
        <f>IF(G31&lt;&gt;"",G31+1,IF($K$2="Sunday",IF(WEEKDAY(DATE($D$2,5,1))=3,1,""),IF(WEEKDAY(DATE($D$2,5,1))=4,1,"")))</f>
        <v>3</v>
      </c>
      <c r="I31" s="17">
        <f>IF(H31&lt;&gt;"",H31+1,IF($K$2="Sunday",IF(WEEKDAY(DATE($D$2,5,1))=4,1,""),IF(WEEKDAY(DATE($D$2,5,1))=5,1,"")))</f>
        <v>4</v>
      </c>
      <c r="J31" s="17">
        <f>IF(I31&lt;&gt;"",I31+1,IF($K$2="Sunday",IF(WEEKDAY(DATE($D$2,5,1))=5,1,""),IF(WEEKDAY(DATE($D$2,5,1))=6,1,"")))</f>
        <v>5</v>
      </c>
      <c r="K31" s="17">
        <f>IF(J31&lt;&gt;"",J31+1,IF($K$2="Sunday",IF(WEEKDAY(DATE($D$2,5,1))=6,1,""),IF(WEEKDAY(DATE($D$2,5,1))=7,1,"")))</f>
        <v>6</v>
      </c>
      <c r="L31" s="17">
        <f>IF(K31&lt;&gt;"",K31+1,IF($K$2="Sunday",IF(WEEKDAY(DATE($D$2,5,1))=7,1,""),IF(WEEKDAY(DATE($D$2,5,1))=1,1,"")))</f>
        <v>7</v>
      </c>
      <c r="M31" s="21"/>
      <c r="N31" s="17" t="str">
        <f>IF($K$2="Sunday",IF(WEEKDAY(DATE($D$2,6,1))=1,1,""),IF(WEEKDAY(DATE($D$2,6,1))=2,1,""))</f>
        <v/>
      </c>
      <c r="O31" s="17" t="str">
        <f>IF(N31&lt;&gt;"",N31+1,IF($K$2="Sunday",IF(WEEKDAY(DATE($D$2,6,1))=2,1,""),IF(WEEKDAY(DATE($D$2,6,1))=3,1,"")))</f>
        <v/>
      </c>
      <c r="P31" s="17" t="str">
        <f>IF(O31&lt;&gt;"",O31+1,IF($K$2="Sunday",IF(WEEKDAY(DATE($D$2,6,1))=3,1,""),IF(WEEKDAY(DATE($D$2,6,1))=4,1,"")))</f>
        <v/>
      </c>
      <c r="Q31" s="17">
        <f>IF(P31&lt;&gt;"",P31+1,IF($K$2="Sunday",IF(WEEKDAY(DATE($D$2,6,1))=4,1,""),IF(WEEKDAY(DATE($D$2,6,1))=5,1,"")))</f>
        <v>1</v>
      </c>
      <c r="R31" s="17">
        <f>IF(Q31&lt;&gt;"",Q31+1,IF($K$2="Sunday",IF(WEEKDAY(DATE($D$2,6,1))=5,1,""),IF(WEEKDAY(DATE($D$2,6,1))=6,1,"")))</f>
        <v>2</v>
      </c>
      <c r="S31" s="17">
        <f>IF(R31&lt;&gt;"",R31+1,IF($K$2="Sunday",IF(WEEKDAY(DATE($D$2,6,1))=6,1,""),IF(WEEKDAY(DATE($D$2,6,1))=7,1,"")))</f>
        <v>3</v>
      </c>
      <c r="T31" s="17">
        <f>IF(S31&lt;&gt;"",S31+1,IF($K$2="Sunday",IF(WEEKDAY(DATE($D$2,6,1))=7,1,""),IF(WEEKDAY(DATE($D$2,6,1))=1,1,"")))</f>
        <v>4</v>
      </c>
      <c r="U31" s="83" t="str">
        <f>IF('Ovulation Dummy'!V23=0,"",'Ovulation Dummy'!V23)</f>
        <v/>
      </c>
      <c r="V31" s="47"/>
      <c r="W31" s="49"/>
      <c r="X31" s="48"/>
    </row>
    <row r="32" spans="2:33" ht="15" customHeight="1" x14ac:dyDescent="0.2">
      <c r="B32" s="47"/>
      <c r="C32" s="50"/>
      <c r="D32" s="48"/>
      <c r="E32" s="83" t="str">
        <f>IF('Ovulation Dummy'!N24=0,"",'Ovulation Dummy'!N24)</f>
        <v/>
      </c>
      <c r="F32" s="17">
        <f>L31+1</f>
        <v>8</v>
      </c>
      <c r="G32" s="17">
        <f t="shared" ref="G32:G34" si="33">F32+1</f>
        <v>9</v>
      </c>
      <c r="H32" s="17">
        <f t="shared" ref="H32:H34" si="34">G32+1</f>
        <v>10</v>
      </c>
      <c r="I32" s="17">
        <f t="shared" ref="I32:I34" si="35">H32+1</f>
        <v>11</v>
      </c>
      <c r="J32" s="17">
        <f t="shared" ref="J32:J34" si="36">I32+1</f>
        <v>12</v>
      </c>
      <c r="K32" s="17">
        <f t="shared" ref="K32:K34" si="37">J32+1</f>
        <v>13</v>
      </c>
      <c r="L32" s="17">
        <f t="shared" ref="L32:L34" si="38">K32+1</f>
        <v>14</v>
      </c>
      <c r="M32" s="21"/>
      <c r="N32" s="17">
        <f>T31+1</f>
        <v>5</v>
      </c>
      <c r="O32" s="17">
        <f t="shared" ref="O32:O34" si="39">N32+1</f>
        <v>6</v>
      </c>
      <c r="P32" s="17">
        <f t="shared" ref="P32:P34" si="40">O32+1</f>
        <v>7</v>
      </c>
      <c r="Q32" s="17">
        <f t="shared" ref="Q32:Q34" si="41">P32+1</f>
        <v>8</v>
      </c>
      <c r="R32" s="17">
        <f t="shared" ref="R32:R34" si="42">Q32+1</f>
        <v>9</v>
      </c>
      <c r="S32" s="17">
        <f t="shared" ref="S32:S34" si="43">R32+1</f>
        <v>10</v>
      </c>
      <c r="T32" s="17">
        <f t="shared" ref="T32:T34" si="44">S32+1</f>
        <v>11</v>
      </c>
      <c r="U32" s="83" t="str">
        <f>IF('Ovulation Dummy'!V24=0,"",'Ovulation Dummy'!V24)</f>
        <v/>
      </c>
      <c r="V32" s="47"/>
      <c r="W32" s="49"/>
      <c r="X32" s="48"/>
    </row>
    <row r="33" spans="2:24" ht="15" customHeight="1" x14ac:dyDescent="0.2">
      <c r="B33" s="47"/>
      <c r="C33" s="50"/>
      <c r="D33" s="48"/>
      <c r="E33" s="83" t="str">
        <f>IF('Ovulation Dummy'!N25=0,"",'Ovulation Dummy'!N25)</f>
        <v/>
      </c>
      <c r="F33" s="17">
        <f>L32+1</f>
        <v>15</v>
      </c>
      <c r="G33" s="17">
        <f t="shared" si="33"/>
        <v>16</v>
      </c>
      <c r="H33" s="17">
        <f t="shared" si="34"/>
        <v>17</v>
      </c>
      <c r="I33" s="17">
        <f t="shared" si="35"/>
        <v>18</v>
      </c>
      <c r="J33" s="17">
        <f t="shared" si="36"/>
        <v>19</v>
      </c>
      <c r="K33" s="17">
        <f t="shared" si="37"/>
        <v>20</v>
      </c>
      <c r="L33" s="17">
        <f t="shared" si="38"/>
        <v>21</v>
      </c>
      <c r="M33" s="21"/>
      <c r="N33" s="17">
        <f>T32+1</f>
        <v>12</v>
      </c>
      <c r="O33" s="17">
        <f t="shared" si="39"/>
        <v>13</v>
      </c>
      <c r="P33" s="17">
        <f t="shared" si="40"/>
        <v>14</v>
      </c>
      <c r="Q33" s="17">
        <f t="shared" si="41"/>
        <v>15</v>
      </c>
      <c r="R33" s="17">
        <f t="shared" si="42"/>
        <v>16</v>
      </c>
      <c r="S33" s="17">
        <f t="shared" si="43"/>
        <v>17</v>
      </c>
      <c r="T33" s="17">
        <f t="shared" si="44"/>
        <v>18</v>
      </c>
      <c r="U33" s="83" t="str">
        <f>IF('Ovulation Dummy'!V25=0,"",'Ovulation Dummy'!V25)</f>
        <v/>
      </c>
      <c r="V33" s="47"/>
      <c r="W33" s="49"/>
      <c r="X33" s="48"/>
    </row>
    <row r="34" spans="2:24" ht="15" customHeight="1" x14ac:dyDescent="0.2">
      <c r="B34" s="47"/>
      <c r="C34" s="50"/>
      <c r="D34" s="48"/>
      <c r="E34" s="83" t="str">
        <f>IF('Ovulation Dummy'!N26=0,"",'Ovulation Dummy'!N26)</f>
        <v/>
      </c>
      <c r="F34" s="17">
        <f>L33+1</f>
        <v>22</v>
      </c>
      <c r="G34" s="17">
        <f t="shared" si="33"/>
        <v>23</v>
      </c>
      <c r="H34" s="17">
        <f t="shared" si="34"/>
        <v>24</v>
      </c>
      <c r="I34" s="17">
        <f t="shared" si="35"/>
        <v>25</v>
      </c>
      <c r="J34" s="17">
        <f t="shared" si="36"/>
        <v>26</v>
      </c>
      <c r="K34" s="17">
        <f t="shared" si="37"/>
        <v>27</v>
      </c>
      <c r="L34" s="17">
        <f t="shared" si="38"/>
        <v>28</v>
      </c>
      <c r="M34" s="21"/>
      <c r="N34" s="17">
        <f>T33+1</f>
        <v>19</v>
      </c>
      <c r="O34" s="17">
        <f t="shared" si="39"/>
        <v>20</v>
      </c>
      <c r="P34" s="17">
        <f t="shared" si="40"/>
        <v>21</v>
      </c>
      <c r="Q34" s="17">
        <f t="shared" si="41"/>
        <v>22</v>
      </c>
      <c r="R34" s="17">
        <f t="shared" si="42"/>
        <v>23</v>
      </c>
      <c r="S34" s="17">
        <f t="shared" si="43"/>
        <v>24</v>
      </c>
      <c r="T34" s="17">
        <f t="shared" si="44"/>
        <v>25</v>
      </c>
      <c r="U34" s="83" t="str">
        <f>IF('Ovulation Dummy'!V26=0,"",'Ovulation Dummy'!V26)</f>
        <v/>
      </c>
      <c r="V34" s="47"/>
      <c r="W34" s="49"/>
      <c r="X34" s="48"/>
    </row>
    <row r="35" spans="2:24" ht="15" customHeight="1" x14ac:dyDescent="0.2">
      <c r="B35" s="47"/>
      <c r="C35" s="50"/>
      <c r="D35" s="48"/>
      <c r="E35" s="83" t="str">
        <f>IF('Ovulation Dummy'!N27=0,"",'Ovulation Dummy'!N27)</f>
        <v/>
      </c>
      <c r="F35" s="17">
        <f>IF(L34&lt;&gt;"",IF(DAY(EOMONTH(DATE($D$2,5,1),0))=L34,"",L34+1),"")</f>
        <v>29</v>
      </c>
      <c r="G35" s="17">
        <f t="shared" ref="G35:L35" si="45">IF(F35&lt;&gt;"",IF(DAY(EOMONTH(DATE($D$2,5,1),0))=F35,"",F35+1),"")</f>
        <v>30</v>
      </c>
      <c r="H35" s="17">
        <f t="shared" si="45"/>
        <v>31</v>
      </c>
      <c r="I35" s="17" t="str">
        <f t="shared" si="45"/>
        <v/>
      </c>
      <c r="J35" s="17" t="str">
        <f t="shared" si="45"/>
        <v/>
      </c>
      <c r="K35" s="17" t="str">
        <f t="shared" si="45"/>
        <v/>
      </c>
      <c r="L35" s="17" t="str">
        <f t="shared" si="45"/>
        <v/>
      </c>
      <c r="M35" s="17"/>
      <c r="N35" s="17">
        <f>IF(T34&lt;&gt;"",IF(DAY(EOMONTH(DATE($D$2,6,1),0))=T34,"",T34+1),"")</f>
        <v>26</v>
      </c>
      <c r="O35" s="17">
        <f t="shared" ref="O35:T35" si="46">IF(N35&lt;&gt;"",IF(DAY(EOMONTH(DATE($D$2,6,1),0))=N35,"",N35+1),"")</f>
        <v>27</v>
      </c>
      <c r="P35" s="17">
        <f t="shared" si="46"/>
        <v>28</v>
      </c>
      <c r="Q35" s="17">
        <f t="shared" si="46"/>
        <v>29</v>
      </c>
      <c r="R35" s="17">
        <f t="shared" si="46"/>
        <v>30</v>
      </c>
      <c r="S35" s="17" t="str">
        <f t="shared" si="46"/>
        <v/>
      </c>
      <c r="T35" s="17" t="str">
        <f t="shared" si="46"/>
        <v/>
      </c>
      <c r="U35" s="83" t="str">
        <f>IF('Ovulation Dummy'!V27=0,"",'Ovulation Dummy'!V27)</f>
        <v/>
      </c>
      <c r="V35" s="47"/>
      <c r="W35" s="49"/>
      <c r="X35" s="48"/>
    </row>
    <row r="36" spans="2:24" ht="15" customHeight="1" x14ac:dyDescent="0.2">
      <c r="B36" s="47"/>
      <c r="C36" s="50"/>
      <c r="D36" s="48"/>
      <c r="E36" s="83" t="str">
        <f>IF('Ovulation Dummy'!N28=0,"",'Ovulation Dummy'!N28)</f>
        <v/>
      </c>
      <c r="F36" s="17" t="str">
        <f>IF(L35&lt;&gt;"",IF(DAY(EOMONTH(DATE($D$2,5,1),0))=L35,"",L35+1),"")</f>
        <v/>
      </c>
      <c r="G36" s="17" t="str">
        <f>IF(F36&lt;&gt;"",IF(DAY(EOMONTH(DATE($D$2,5,1),0))=F36,"",F36+1),"")</f>
        <v/>
      </c>
      <c r="H36" s="19"/>
      <c r="I36" s="19"/>
      <c r="J36" s="19"/>
      <c r="K36" s="18">
        <f>$D$2</f>
        <v>2011</v>
      </c>
      <c r="L36" s="18">
        <v>5</v>
      </c>
      <c r="M36" s="21"/>
      <c r="N36" s="17" t="str">
        <f>IF(T35&lt;&gt;"",IF(DAY(EOMONTH(DATE($D$2,6,1),0))=T35,"",T35+1),"")</f>
        <v/>
      </c>
      <c r="O36" s="17" t="str">
        <f>IF(N36&lt;&gt;"",IF(DAY(EOMONTH(DATE($D$2,6,1),0))=N36,"",N36+1),"")</f>
        <v/>
      </c>
      <c r="P36" s="17"/>
      <c r="Q36" s="17"/>
      <c r="R36" s="17"/>
      <c r="S36" s="18">
        <f>$D$2</f>
        <v>2011</v>
      </c>
      <c r="T36" s="32">
        <v>6</v>
      </c>
      <c r="U36" s="83" t="str">
        <f>IF('Ovulation Dummy'!V28=0,"",'Ovulation Dummy'!V28)</f>
        <v/>
      </c>
      <c r="V36" s="47"/>
      <c r="W36" s="49"/>
      <c r="X36" s="48"/>
    </row>
    <row r="37" spans="2:24" ht="8.25" customHeight="1" x14ac:dyDescent="0.2">
      <c r="B37" s="33"/>
      <c r="C37" s="51"/>
      <c r="D37" s="33"/>
      <c r="V37" s="33"/>
      <c r="W37" s="34"/>
      <c r="X37" s="33"/>
    </row>
    <row r="38" spans="2:24" ht="15" customHeight="1" x14ac:dyDescent="0.2">
      <c r="B38" s="47"/>
      <c r="C38" s="50"/>
      <c r="D38" s="48"/>
      <c r="E38" s="82" t="s">
        <v>24</v>
      </c>
      <c r="F38" s="54" t="s">
        <v>6</v>
      </c>
      <c r="G38" s="54"/>
      <c r="H38" s="54"/>
      <c r="I38" s="54"/>
      <c r="J38" s="54"/>
      <c r="K38" s="54"/>
      <c r="L38" s="54"/>
      <c r="N38" s="54" t="s">
        <v>7</v>
      </c>
      <c r="O38" s="54"/>
      <c r="P38" s="54"/>
      <c r="Q38" s="54"/>
      <c r="R38" s="54"/>
      <c r="S38" s="54"/>
      <c r="T38" s="54"/>
      <c r="U38" s="82" t="s">
        <v>24</v>
      </c>
      <c r="V38" s="47">
        <v>1</v>
      </c>
      <c r="W38" s="49" t="s">
        <v>30</v>
      </c>
      <c r="X38" s="48"/>
    </row>
    <row r="39" spans="2:24" ht="15" customHeight="1" x14ac:dyDescent="0.2">
      <c r="B39" s="47"/>
      <c r="C39" s="50"/>
      <c r="D39" s="48"/>
      <c r="E39" s="82"/>
      <c r="F39" s="16" t="str">
        <f t="shared" ref="F39:L39" si="47">N30</f>
        <v>Su</v>
      </c>
      <c r="G39" s="16" t="str">
        <f t="shared" si="47"/>
        <v>Mo</v>
      </c>
      <c r="H39" s="16" t="str">
        <f t="shared" si="47"/>
        <v>Tu</v>
      </c>
      <c r="I39" s="16" t="str">
        <f t="shared" si="47"/>
        <v>We</v>
      </c>
      <c r="J39" s="16" t="str">
        <f t="shared" si="47"/>
        <v>Th</v>
      </c>
      <c r="K39" s="16" t="str">
        <f t="shared" si="47"/>
        <v>Fr</v>
      </c>
      <c r="L39" s="16" t="str">
        <f t="shared" si="47"/>
        <v>Sa</v>
      </c>
      <c r="N39" s="16" t="str">
        <f>F39</f>
        <v>Su</v>
      </c>
      <c r="O39" s="16" t="str">
        <f t="shared" ref="O39" si="48">G39</f>
        <v>Mo</v>
      </c>
      <c r="P39" s="16" t="str">
        <f t="shared" ref="P39" si="49">H39</f>
        <v>Tu</v>
      </c>
      <c r="Q39" s="16" t="str">
        <f t="shared" ref="Q39" si="50">I39</f>
        <v>We</v>
      </c>
      <c r="R39" s="16" t="str">
        <f t="shared" ref="R39" si="51">J39</f>
        <v>Th</v>
      </c>
      <c r="S39" s="16" t="str">
        <f t="shared" ref="S39" si="52">K39</f>
        <v>Fr</v>
      </c>
      <c r="T39" s="16" t="str">
        <f t="shared" ref="T39" si="53">L39</f>
        <v>Sa</v>
      </c>
      <c r="U39" s="82"/>
      <c r="V39" s="47"/>
      <c r="W39" s="49"/>
      <c r="X39" s="48"/>
    </row>
    <row r="40" spans="2:24" ht="15" customHeight="1" x14ac:dyDescent="0.2">
      <c r="B40" s="47"/>
      <c r="C40" s="50"/>
      <c r="D40" s="48"/>
      <c r="E40" s="83" t="str">
        <f>IF('Ovulation Dummy'!N32=0,"",'Ovulation Dummy'!N32)</f>
        <v/>
      </c>
      <c r="F40" s="17" t="str">
        <f>IF($K$2="Sunday",IF(WEEKDAY(DATE($D$2,7,1))=1,1,""),IF(WEEKDAY(DATE($D$2,7,1))=2,1,""))</f>
        <v/>
      </c>
      <c r="G40" s="17" t="str">
        <f>IF(F40&lt;&gt;"",F40+1,IF($K$2="Sunday",IF(WEEKDAY(DATE($D$2,7,1))=2,1,""),IF(WEEKDAY(DATE($D$2,7,1))=3,1,"")))</f>
        <v/>
      </c>
      <c r="H40" s="17" t="str">
        <f>IF(G40&lt;&gt;"",G40+1,IF($K$2="Sunday",IF(WEEKDAY(DATE($D$2,7,1))=3,1,""),IF(WEEKDAY(DATE($D$2,7,1))=4,1,"")))</f>
        <v/>
      </c>
      <c r="I40" s="17" t="str">
        <f>IF(H40&lt;&gt;"",H40+1,IF($K$2="Sunday",IF(WEEKDAY(DATE($D$2,7,1))=4,1,""),IF(WEEKDAY(DATE($D$2,7,1))=5,1,"")))</f>
        <v/>
      </c>
      <c r="J40" s="17" t="str">
        <f>IF(I40&lt;&gt;"",I40+1,IF($K$2="Sunday",IF(WEEKDAY(DATE($D$2,7,1))=5,1,""),IF(WEEKDAY(DATE($D$2,7,1))=6,1,"")))</f>
        <v/>
      </c>
      <c r="K40" s="17">
        <f>IF(J40&lt;&gt;"",J40+1,IF($K$2="Sunday",IF(WEEKDAY(DATE($D$2,7,1))=6,1,""),IF(WEEKDAY(DATE($D$2,7,1))=7,1,"")))</f>
        <v>1</v>
      </c>
      <c r="L40" s="17">
        <f>IF(K40&lt;&gt;"",K40+1,IF($K$2="Sunday",IF(WEEKDAY(DATE($D$2,7,1))=7,1,""),IF(WEEKDAY(DATE($D$2,7,1))=1,1,"")))</f>
        <v>2</v>
      </c>
      <c r="M40" s="21"/>
      <c r="N40" s="17" t="str">
        <f>IF($K$2="Sunday",IF(WEEKDAY(DATE($D$2,8,1))=1,1,""),IF(WEEKDAY(DATE($D$2,8,1))=2,1,""))</f>
        <v/>
      </c>
      <c r="O40" s="17">
        <f>IF(N40&lt;&gt;"",N40+1,IF($K$2="Sunday",IF(WEEKDAY(DATE($D$2,8,1))=2,1,""),IF(WEEKDAY(DATE($D$2,8,1))=3,1,"")))</f>
        <v>1</v>
      </c>
      <c r="P40" s="17">
        <f>IF(O40&lt;&gt;"",O40+1,IF($K$2="Sunday",IF(WEEKDAY(DATE($D$2,8,1))=3,1,""),IF(WEEKDAY(DATE($D$2,8,1))=4,1,"")))</f>
        <v>2</v>
      </c>
      <c r="Q40" s="17">
        <f>IF(P40&lt;&gt;"",P40+1,IF($K$2="Sunday",IF(WEEKDAY(DATE($D$2,8,1))=4,1,""),IF(WEEKDAY(DATE($D$2,8,1))=5,1,"")))</f>
        <v>3</v>
      </c>
      <c r="R40" s="17">
        <f>IF(Q40&lt;&gt;"",Q40+1,IF($K$2="Sunday",IF(WEEKDAY(DATE($D$2,8,1))=5,1,""),IF(WEEKDAY(DATE($D$2,8,1))=6,1,"")))</f>
        <v>4</v>
      </c>
      <c r="S40" s="17">
        <f>IF(R40&lt;&gt;"",R40+1,IF($K$2="Sunday",IF(WEEKDAY(DATE($D$2,8,1))=6,1,""),IF(WEEKDAY(DATE($D$2,8,1))=7,1,"")))</f>
        <v>5</v>
      </c>
      <c r="T40" s="17">
        <f>IF(S40&lt;&gt;"",S40+1,IF($K$2="Sunday",IF(WEEKDAY(DATE($D$2,8,1))=7,1,""),IF(WEEKDAY(DATE($D$2,8,1))=1,1,"")))</f>
        <v>6</v>
      </c>
      <c r="U40" s="83">
        <f>IF('Ovulation Dummy'!V32=0,"",'Ovulation Dummy'!V32)</f>
        <v>3</v>
      </c>
      <c r="V40" s="47"/>
      <c r="W40" s="49"/>
      <c r="X40" s="48"/>
    </row>
    <row r="41" spans="2:24" ht="15" customHeight="1" x14ac:dyDescent="0.2">
      <c r="B41" s="47"/>
      <c r="C41" s="50"/>
      <c r="D41" s="48"/>
      <c r="E41" s="83" t="str">
        <f>IF('Ovulation Dummy'!N33=0,"",'Ovulation Dummy'!N33)</f>
        <v/>
      </c>
      <c r="F41" s="17">
        <f>L40+1</f>
        <v>3</v>
      </c>
      <c r="G41" s="17">
        <f t="shared" ref="G41:G43" si="54">F41+1</f>
        <v>4</v>
      </c>
      <c r="H41" s="17">
        <f t="shared" ref="H41:H43" si="55">G41+1</f>
        <v>5</v>
      </c>
      <c r="I41" s="17">
        <f t="shared" ref="I41:I43" si="56">H41+1</f>
        <v>6</v>
      </c>
      <c r="J41" s="17">
        <f t="shared" ref="J41:J43" si="57">I41+1</f>
        <v>7</v>
      </c>
      <c r="K41" s="17">
        <f t="shared" ref="K41:K43" si="58">J41+1</f>
        <v>8</v>
      </c>
      <c r="L41" s="17">
        <f t="shared" ref="L41:L43" si="59">K41+1</f>
        <v>9</v>
      </c>
      <c r="M41" s="21"/>
      <c r="N41" s="17">
        <f>T40+1</f>
        <v>7</v>
      </c>
      <c r="O41" s="17">
        <f t="shared" ref="O41:O43" si="60">N41+1</f>
        <v>8</v>
      </c>
      <c r="P41" s="17">
        <f t="shared" ref="P41:P43" si="61">O41+1</f>
        <v>9</v>
      </c>
      <c r="Q41" s="17">
        <f t="shared" ref="Q41:Q43" si="62">P41+1</f>
        <v>10</v>
      </c>
      <c r="R41" s="17">
        <f t="shared" ref="R41:R43" si="63">Q41+1</f>
        <v>11</v>
      </c>
      <c r="S41" s="17">
        <f t="shared" ref="S41:S43" si="64">R41+1</f>
        <v>12</v>
      </c>
      <c r="T41" s="17">
        <f t="shared" ref="T41:T43" si="65">S41+1</f>
        <v>13</v>
      </c>
      <c r="U41" s="83">
        <f>IF('Ovulation Dummy'!V33=0,"",'Ovulation Dummy'!V33)</f>
        <v>4</v>
      </c>
      <c r="V41" s="47"/>
      <c r="W41" s="49"/>
      <c r="X41" s="48"/>
    </row>
    <row r="42" spans="2:24" ht="15" customHeight="1" x14ac:dyDescent="0.2">
      <c r="B42" s="47"/>
      <c r="C42" s="50"/>
      <c r="D42" s="48"/>
      <c r="E42" s="83" t="str">
        <f>IF('Ovulation Dummy'!N34=0,"",'Ovulation Dummy'!N34)</f>
        <v/>
      </c>
      <c r="F42" s="17">
        <f>L41+1</f>
        <v>10</v>
      </c>
      <c r="G42" s="17">
        <f t="shared" si="54"/>
        <v>11</v>
      </c>
      <c r="H42" s="17">
        <f t="shared" si="55"/>
        <v>12</v>
      </c>
      <c r="I42" s="17">
        <f t="shared" si="56"/>
        <v>13</v>
      </c>
      <c r="J42" s="17">
        <f t="shared" si="57"/>
        <v>14</v>
      </c>
      <c r="K42" s="17">
        <f t="shared" si="58"/>
        <v>15</v>
      </c>
      <c r="L42" s="17">
        <f t="shared" si="59"/>
        <v>16</v>
      </c>
      <c r="M42" s="21"/>
      <c r="N42" s="17">
        <f>T41+1</f>
        <v>14</v>
      </c>
      <c r="O42" s="17">
        <f t="shared" si="60"/>
        <v>15</v>
      </c>
      <c r="P42" s="17">
        <f t="shared" si="61"/>
        <v>16</v>
      </c>
      <c r="Q42" s="17">
        <f t="shared" si="62"/>
        <v>17</v>
      </c>
      <c r="R42" s="17">
        <f t="shared" si="63"/>
        <v>18</v>
      </c>
      <c r="S42" s="17">
        <f t="shared" si="64"/>
        <v>19</v>
      </c>
      <c r="T42" s="17">
        <f t="shared" si="65"/>
        <v>20</v>
      </c>
      <c r="U42" s="83">
        <f>IF('Ovulation Dummy'!V34=0,"",'Ovulation Dummy'!V34)</f>
        <v>5</v>
      </c>
      <c r="V42" s="47"/>
      <c r="W42" s="49"/>
      <c r="X42" s="48"/>
    </row>
    <row r="43" spans="2:24" ht="15" customHeight="1" x14ac:dyDescent="0.2">
      <c r="B43" s="47"/>
      <c r="C43" s="50"/>
      <c r="D43" s="48"/>
      <c r="E43" s="83">
        <f>IF('Ovulation Dummy'!N35=0,"",'Ovulation Dummy'!N35)</f>
        <v>1</v>
      </c>
      <c r="F43" s="17">
        <f>L42+1</f>
        <v>17</v>
      </c>
      <c r="G43" s="17">
        <f t="shared" si="54"/>
        <v>18</v>
      </c>
      <c r="H43" s="17">
        <f t="shared" si="55"/>
        <v>19</v>
      </c>
      <c r="I43" s="17">
        <f t="shared" si="56"/>
        <v>20</v>
      </c>
      <c r="J43" s="17">
        <f t="shared" si="57"/>
        <v>21</v>
      </c>
      <c r="K43" s="17">
        <f t="shared" si="58"/>
        <v>22</v>
      </c>
      <c r="L43" s="17">
        <f t="shared" si="59"/>
        <v>23</v>
      </c>
      <c r="M43" s="21"/>
      <c r="N43" s="17">
        <f>T42+1</f>
        <v>21</v>
      </c>
      <c r="O43" s="17">
        <f t="shared" si="60"/>
        <v>22</v>
      </c>
      <c r="P43" s="17">
        <f t="shared" si="61"/>
        <v>23</v>
      </c>
      <c r="Q43" s="17">
        <f t="shared" si="62"/>
        <v>24</v>
      </c>
      <c r="R43" s="17">
        <f t="shared" si="63"/>
        <v>25</v>
      </c>
      <c r="S43" s="17">
        <f t="shared" si="64"/>
        <v>26</v>
      </c>
      <c r="T43" s="17">
        <f t="shared" si="65"/>
        <v>27</v>
      </c>
      <c r="U43" s="83">
        <f>IF('Ovulation Dummy'!V35=0,"",'Ovulation Dummy'!V35)</f>
        <v>6</v>
      </c>
      <c r="V43" s="47"/>
      <c r="W43" s="49"/>
      <c r="X43" s="48"/>
    </row>
    <row r="44" spans="2:24" ht="15" customHeight="1" x14ac:dyDescent="0.2">
      <c r="B44" s="47"/>
      <c r="C44" s="50"/>
      <c r="D44" s="48"/>
      <c r="E44" s="83">
        <f>IF('Ovulation Dummy'!N36=0,"",'Ovulation Dummy'!N36)</f>
        <v>2</v>
      </c>
      <c r="F44" s="17">
        <f>IF(L43&lt;&gt;"",IF(DAY(EOMONTH(DATE($D$2,7,1),0))=L43,"",L43+1),"")</f>
        <v>24</v>
      </c>
      <c r="G44" s="17">
        <f t="shared" ref="G44:L44" si="66">IF(F44&lt;&gt;"",IF(DAY(EOMONTH(DATE($D$2,7,1),0))=F44,"",F44+1),"")</f>
        <v>25</v>
      </c>
      <c r="H44" s="17">
        <f t="shared" si="66"/>
        <v>26</v>
      </c>
      <c r="I44" s="17">
        <f t="shared" si="66"/>
        <v>27</v>
      </c>
      <c r="J44" s="17">
        <f t="shared" si="66"/>
        <v>28</v>
      </c>
      <c r="K44" s="17">
        <f t="shared" si="66"/>
        <v>29</v>
      </c>
      <c r="L44" s="17">
        <f t="shared" si="66"/>
        <v>30</v>
      </c>
      <c r="M44" s="21"/>
      <c r="N44" s="17">
        <f>IF(T43&lt;&gt;"",IF(DAY(EOMONTH(DATE($D$2,8,1),0))=T43,"",T43+1),"")</f>
        <v>28</v>
      </c>
      <c r="O44" s="17">
        <f t="shared" ref="O44:T44" si="67">IF(N44&lt;&gt;"",IF(DAY(EOMONTH(DATE($D$2,8,1),0))=N44,"",N44+1),"")</f>
        <v>29</v>
      </c>
      <c r="P44" s="17">
        <f t="shared" si="67"/>
        <v>30</v>
      </c>
      <c r="Q44" s="17">
        <f t="shared" si="67"/>
        <v>31</v>
      </c>
      <c r="R44" s="17" t="str">
        <f t="shared" si="67"/>
        <v/>
      </c>
      <c r="S44" s="17" t="str">
        <f t="shared" si="67"/>
        <v/>
      </c>
      <c r="T44" s="17" t="str">
        <f t="shared" si="67"/>
        <v/>
      </c>
      <c r="U44" s="83">
        <f>IF('Ovulation Dummy'!V36=0,"",'Ovulation Dummy'!V36)</f>
        <v>7</v>
      </c>
      <c r="V44" s="47"/>
      <c r="W44" s="49"/>
      <c r="X44" s="48"/>
    </row>
    <row r="45" spans="2:24" ht="15" customHeight="1" x14ac:dyDescent="0.2">
      <c r="B45" s="47"/>
      <c r="C45" s="50"/>
      <c r="D45" s="48"/>
      <c r="E45" s="83" t="str">
        <f>IF('Ovulation Dummy'!N37=0,"",'Ovulation Dummy'!N37)</f>
        <v/>
      </c>
      <c r="F45" s="17">
        <f>IF(L44&lt;&gt;"",IF(DAY(EOMONTH(DATE($D$2,7,1),0))=L44,"",L44+1),"")</f>
        <v>31</v>
      </c>
      <c r="G45" s="17" t="str">
        <f>IF(F45&lt;&gt;"",IF(DAY(EOMONTH(DATE($D$2,7,1),0))=F45,"",F45+1),"")</f>
        <v/>
      </c>
      <c r="H45" s="19"/>
      <c r="I45" s="19"/>
      <c r="J45" s="19"/>
      <c r="K45" s="18">
        <f>$D$2</f>
        <v>2011</v>
      </c>
      <c r="L45" s="18">
        <v>7</v>
      </c>
      <c r="M45" s="21"/>
      <c r="N45" s="17" t="str">
        <f>IF(T44&lt;&gt;"",IF(DAY(EOMONTH(DATE($D$2,8,1),0))=T44,"",T44+1),"")</f>
        <v/>
      </c>
      <c r="O45" s="17" t="str">
        <f>IF(N45&lt;&gt;"",IF(DAY(EOMONTH(DATE($D$2,8,1),0))=N45,"",N45+1),"")</f>
        <v/>
      </c>
      <c r="P45" s="19"/>
      <c r="Q45" s="19"/>
      <c r="R45" s="19"/>
      <c r="S45" s="18">
        <f>$D$2</f>
        <v>2011</v>
      </c>
      <c r="T45" s="18">
        <v>8</v>
      </c>
      <c r="U45" s="83" t="str">
        <f>IF('Ovulation Dummy'!V37=0,"",'Ovulation Dummy'!V37)</f>
        <v/>
      </c>
      <c r="V45" s="47"/>
      <c r="W45" s="49"/>
      <c r="X45" s="48"/>
    </row>
    <row r="46" spans="2:24" ht="8.25" customHeight="1" x14ac:dyDescent="0.2">
      <c r="B46" s="33"/>
      <c r="C46" s="51"/>
      <c r="D46" s="33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V46" s="33"/>
      <c r="W46" s="34"/>
      <c r="X46" s="33"/>
    </row>
    <row r="47" spans="2:24" ht="15" customHeight="1" x14ac:dyDescent="0.2">
      <c r="B47" s="47"/>
      <c r="C47" s="50"/>
      <c r="D47" s="48"/>
      <c r="E47" s="82" t="s">
        <v>24</v>
      </c>
      <c r="F47" s="54" t="s">
        <v>8</v>
      </c>
      <c r="G47" s="54"/>
      <c r="H47" s="54"/>
      <c r="I47" s="54"/>
      <c r="J47" s="54"/>
      <c r="K47" s="54"/>
      <c r="L47" s="54"/>
      <c r="N47" s="54" t="s">
        <v>9</v>
      </c>
      <c r="O47" s="54"/>
      <c r="P47" s="54"/>
      <c r="Q47" s="54"/>
      <c r="R47" s="54"/>
      <c r="S47" s="54"/>
      <c r="T47" s="54"/>
      <c r="U47" s="82" t="s">
        <v>24</v>
      </c>
      <c r="V47" s="47"/>
      <c r="W47" s="49"/>
      <c r="X47" s="48"/>
    </row>
    <row r="48" spans="2:24" ht="15" customHeight="1" x14ac:dyDescent="0.2">
      <c r="B48" s="47"/>
      <c r="C48" s="50"/>
      <c r="D48" s="48"/>
      <c r="E48" s="82"/>
      <c r="F48" s="16" t="str">
        <f t="shared" ref="F48:L48" si="68">N39</f>
        <v>Su</v>
      </c>
      <c r="G48" s="16" t="str">
        <f t="shared" si="68"/>
        <v>Mo</v>
      </c>
      <c r="H48" s="16" t="str">
        <f t="shared" si="68"/>
        <v>Tu</v>
      </c>
      <c r="I48" s="16" t="str">
        <f t="shared" si="68"/>
        <v>We</v>
      </c>
      <c r="J48" s="16" t="str">
        <f t="shared" si="68"/>
        <v>Th</v>
      </c>
      <c r="K48" s="16" t="str">
        <f t="shared" si="68"/>
        <v>Fr</v>
      </c>
      <c r="L48" s="31" t="str">
        <f t="shared" si="68"/>
        <v>Sa</v>
      </c>
      <c r="N48" s="16" t="str">
        <f t="shared" ref="N48:T48" si="69">F48</f>
        <v>Su</v>
      </c>
      <c r="O48" s="16" t="str">
        <f t="shared" si="69"/>
        <v>Mo</v>
      </c>
      <c r="P48" s="16" t="str">
        <f t="shared" si="69"/>
        <v>Tu</v>
      </c>
      <c r="Q48" s="16" t="str">
        <f t="shared" si="69"/>
        <v>We</v>
      </c>
      <c r="R48" s="16" t="str">
        <f t="shared" si="69"/>
        <v>Th</v>
      </c>
      <c r="S48" s="16" t="str">
        <f t="shared" si="69"/>
        <v>Fr</v>
      </c>
      <c r="T48" s="16" t="str">
        <f t="shared" si="69"/>
        <v>Sa</v>
      </c>
      <c r="U48" s="82"/>
      <c r="V48" s="47"/>
      <c r="W48" s="49"/>
      <c r="X48" s="48"/>
    </row>
    <row r="49" spans="2:24" ht="15" customHeight="1" x14ac:dyDescent="0.2">
      <c r="B49" s="47"/>
      <c r="C49" s="50"/>
      <c r="D49" s="48"/>
      <c r="E49" s="83"/>
      <c r="F49" s="17" t="str">
        <f>IF($K$2="Sunday",IF(WEEKDAY(DATE($D$2,9,1))=1,1,""),IF(WEEKDAY(DATE($D$2,9,1))=2,1,""))</f>
        <v/>
      </c>
      <c r="G49" s="17" t="str">
        <f>IF(F49&lt;&gt;"",F49+1,IF($K$2="Sunday",IF(WEEKDAY(DATE($D$2,9,1))=2,1,""),IF(WEEKDAY(DATE($D$2,9,1))=3,1,"")))</f>
        <v/>
      </c>
      <c r="H49" s="17" t="str">
        <f>IF(G49&lt;&gt;"",G49+1,IF($K$2="Sunday",IF(WEEKDAY(DATE($D$2,9,1))=3,1,""),IF(WEEKDAY(DATE($D$2,9,1))=4,1,"")))</f>
        <v/>
      </c>
      <c r="I49" s="17" t="str">
        <f>IF(H49&lt;&gt;"",H49+1,IF($K$2="Sunday",IF(WEEKDAY(DATE($D$2,9,1))=4,1,""),IF(WEEKDAY(DATE($D$2,9,1))=5,1,"")))</f>
        <v/>
      </c>
      <c r="J49" s="17">
        <f>IF(I49&lt;&gt;"",I49+1,IF($K$2="Sunday",IF(WEEKDAY(DATE($D$2,9,1))=5,1,""),IF(WEEKDAY(DATE($D$2,9,1))=6,1,"")))</f>
        <v>1</v>
      </c>
      <c r="K49" s="17">
        <f>IF(J49&lt;&gt;"",J49+1,IF($K$2="Sunday",IF(WEEKDAY(DATE($D$2,9,1))=6,1,""),IF(WEEKDAY(DATE($D$2,9,1))=7,1,"")))</f>
        <v>2</v>
      </c>
      <c r="L49" s="17">
        <f>IF(K49&lt;&gt;"",K49+1,IF($K$2="Sunday",IF(WEEKDAY(DATE($D$2,9,1))=7,1,""),IF(WEEKDAY(DATE($D$2,9,1))=1,1,"")))</f>
        <v>3</v>
      </c>
      <c r="N49" s="17" t="str">
        <f>IF($K$2="Sunday",IF(WEEKDAY(DATE($D$2,10,1))=1,1,""),IF(WEEKDAY(DATE($D$2,10,1))=2,1,""))</f>
        <v/>
      </c>
      <c r="O49" s="17" t="str">
        <f>IF(N49&lt;&gt;"",N49+1,IF($K$2="Sunday",IF(WEEKDAY(DATE($D$2,10,1))=2,1,""),IF(WEEKDAY(DATE($D$2,10,1))=3,1,"")))</f>
        <v/>
      </c>
      <c r="P49" s="17" t="str">
        <f>IF(O49&lt;&gt;"",O49+1,IF($K$2="Sunday",IF(WEEKDAY(DATE($D$2,10,1))=3,1,""),IF(WEEKDAY(DATE($D$2,10,1))=4,1,"")))</f>
        <v/>
      </c>
      <c r="Q49" s="17" t="str">
        <f>IF(P49&lt;&gt;"",P49+1,IF($K$2="Sunday",IF(WEEKDAY(DATE($D$2,10,1))=4,1,""),IF(WEEKDAY(DATE($D$2,10,1))=5,1,"")))</f>
        <v/>
      </c>
      <c r="R49" s="17" t="str">
        <f>IF(Q49&lt;&gt;"",Q49+1,IF($K$2="Sunday",IF(WEEKDAY(DATE($D$2,10,1))=5,1,""),IF(WEEKDAY(DATE($D$2,10,1))=6,1,"")))</f>
        <v/>
      </c>
      <c r="S49" s="17" t="str">
        <f>IF(R49&lt;&gt;"",R49+1,IF($K$2="Sunday",IF(WEEKDAY(DATE($D$2,10,1))=6,1,""),IF(WEEKDAY(DATE($D$2,10,1))=7,1,"")))</f>
        <v/>
      </c>
      <c r="T49" s="17">
        <f>IF(S49&lt;&gt;"",S49+1,IF($K$2="Sunday",IF(WEEKDAY(DATE($D$2,10,1))=7,1,""),IF(WEEKDAY(DATE($D$2,10,1))=1,1,"")))</f>
        <v>1</v>
      </c>
      <c r="U49" s="83"/>
      <c r="V49" s="47"/>
      <c r="W49" s="49"/>
      <c r="X49" s="48"/>
    </row>
    <row r="50" spans="2:24" ht="15" customHeight="1" x14ac:dyDescent="0.2">
      <c r="B50" s="47"/>
      <c r="C50" s="50"/>
      <c r="D50" s="48"/>
      <c r="E50" s="83">
        <f>IF('Ovulation Dummy'!N42=0,"",'Ovulation Dummy'!N42)</f>
        <v>8</v>
      </c>
      <c r="F50" s="17">
        <f>L49+1</f>
        <v>4</v>
      </c>
      <c r="G50" s="17">
        <f t="shared" ref="G50:G52" si="70">F50+1</f>
        <v>5</v>
      </c>
      <c r="H50" s="17">
        <f t="shared" ref="H50:H52" si="71">G50+1</f>
        <v>6</v>
      </c>
      <c r="I50" s="17">
        <f t="shared" ref="I50:I52" si="72">H50+1</f>
        <v>7</v>
      </c>
      <c r="J50" s="17">
        <f t="shared" ref="J50:J52" si="73">I50+1</f>
        <v>8</v>
      </c>
      <c r="K50" s="17">
        <f t="shared" ref="K50:K52" si="74">J50+1</f>
        <v>9</v>
      </c>
      <c r="L50" s="17">
        <f t="shared" ref="L50:L52" si="75">K50+1</f>
        <v>10</v>
      </c>
      <c r="N50" s="17">
        <f>T49+1</f>
        <v>2</v>
      </c>
      <c r="O50" s="17">
        <f t="shared" ref="O50:O52" si="76">N50+1</f>
        <v>3</v>
      </c>
      <c r="P50" s="17">
        <f t="shared" ref="P50:P52" si="77">O50+1</f>
        <v>4</v>
      </c>
      <c r="Q50" s="17">
        <f t="shared" ref="Q50:Q52" si="78">P50+1</f>
        <v>5</v>
      </c>
      <c r="R50" s="17">
        <f t="shared" ref="R50:R52" si="79">Q50+1</f>
        <v>6</v>
      </c>
      <c r="S50" s="17">
        <f t="shared" ref="S50:S52" si="80">R50+1</f>
        <v>7</v>
      </c>
      <c r="T50" s="17">
        <f t="shared" ref="T50:T52" si="81">S50+1</f>
        <v>8</v>
      </c>
      <c r="U50" s="83">
        <f>IF('Ovulation Dummy'!V42=0,"",'Ovulation Dummy'!V42)</f>
        <v>12</v>
      </c>
      <c r="V50" s="47"/>
      <c r="W50" s="49"/>
      <c r="X50" s="48"/>
    </row>
    <row r="51" spans="2:24" ht="15" customHeight="1" x14ac:dyDescent="0.2">
      <c r="B51" s="47"/>
      <c r="C51" s="50"/>
      <c r="D51" s="48"/>
      <c r="E51" s="83">
        <f>IF('Ovulation Dummy'!N43=0,"",'Ovulation Dummy'!N43)</f>
        <v>9</v>
      </c>
      <c r="F51" s="17">
        <f>L50+1</f>
        <v>11</v>
      </c>
      <c r="G51" s="17">
        <f t="shared" si="70"/>
        <v>12</v>
      </c>
      <c r="H51" s="17">
        <f t="shared" si="71"/>
        <v>13</v>
      </c>
      <c r="I51" s="17">
        <f t="shared" si="72"/>
        <v>14</v>
      </c>
      <c r="J51" s="17">
        <f t="shared" si="73"/>
        <v>15</v>
      </c>
      <c r="K51" s="17">
        <f t="shared" si="74"/>
        <v>16</v>
      </c>
      <c r="L51" s="17">
        <f t="shared" si="75"/>
        <v>17</v>
      </c>
      <c r="N51" s="17">
        <f>T50+1</f>
        <v>9</v>
      </c>
      <c r="O51" s="17">
        <f t="shared" si="76"/>
        <v>10</v>
      </c>
      <c r="P51" s="17">
        <f t="shared" si="77"/>
        <v>11</v>
      </c>
      <c r="Q51" s="17">
        <f t="shared" si="78"/>
        <v>12</v>
      </c>
      <c r="R51" s="17">
        <f t="shared" si="79"/>
        <v>13</v>
      </c>
      <c r="S51" s="17">
        <f t="shared" si="80"/>
        <v>14</v>
      </c>
      <c r="T51" s="17">
        <f t="shared" si="81"/>
        <v>15</v>
      </c>
      <c r="U51" s="83">
        <f>IF('Ovulation Dummy'!V43=0,"",'Ovulation Dummy'!V43)</f>
        <v>13</v>
      </c>
      <c r="V51" s="47"/>
      <c r="W51" s="49"/>
      <c r="X51" s="48"/>
    </row>
    <row r="52" spans="2:24" ht="15" customHeight="1" x14ac:dyDescent="0.2">
      <c r="B52" s="47"/>
      <c r="C52" s="50"/>
      <c r="D52" s="48"/>
      <c r="E52" s="83">
        <f>IF('Ovulation Dummy'!N44=0,"",'Ovulation Dummy'!N44)</f>
        <v>10</v>
      </c>
      <c r="F52" s="17">
        <f>L51+1</f>
        <v>18</v>
      </c>
      <c r="G52" s="17">
        <f t="shared" si="70"/>
        <v>19</v>
      </c>
      <c r="H52" s="17">
        <f t="shared" si="71"/>
        <v>20</v>
      </c>
      <c r="I52" s="17">
        <f t="shared" si="72"/>
        <v>21</v>
      </c>
      <c r="J52" s="17">
        <f t="shared" si="73"/>
        <v>22</v>
      </c>
      <c r="K52" s="17">
        <f t="shared" si="74"/>
        <v>23</v>
      </c>
      <c r="L52" s="17">
        <f t="shared" si="75"/>
        <v>24</v>
      </c>
      <c r="N52" s="17">
        <f>T51+1</f>
        <v>16</v>
      </c>
      <c r="O52" s="17">
        <f t="shared" si="76"/>
        <v>17</v>
      </c>
      <c r="P52" s="17">
        <f t="shared" si="77"/>
        <v>18</v>
      </c>
      <c r="Q52" s="17">
        <f t="shared" si="78"/>
        <v>19</v>
      </c>
      <c r="R52" s="17">
        <f t="shared" si="79"/>
        <v>20</v>
      </c>
      <c r="S52" s="17">
        <f t="shared" si="80"/>
        <v>21</v>
      </c>
      <c r="T52" s="17">
        <f t="shared" si="81"/>
        <v>22</v>
      </c>
      <c r="U52" s="83">
        <f>IF('Ovulation Dummy'!V44=0,"",'Ovulation Dummy'!V44)</f>
        <v>14</v>
      </c>
      <c r="V52" s="47"/>
      <c r="W52" s="49"/>
      <c r="X52" s="48"/>
    </row>
    <row r="53" spans="2:24" ht="15" customHeight="1" x14ac:dyDescent="0.2">
      <c r="B53" s="47"/>
      <c r="C53" s="50"/>
      <c r="D53" s="48"/>
      <c r="E53" s="83">
        <f>IF('Ovulation Dummy'!N45=0,"",'Ovulation Dummy'!N45)</f>
        <v>11</v>
      </c>
      <c r="F53" s="17">
        <f>IF(L52&lt;&gt;"",IF(DAY(EOMONTH(DATE($D$2,9,1),0))=L52,"",L52+1),"")</f>
        <v>25</v>
      </c>
      <c r="G53" s="17">
        <f t="shared" ref="G53:L53" si="82">IF(F53&lt;&gt;"",IF(DAY(EOMONTH(DATE($D$2,9,1),0))=F53,"",F53+1),"")</f>
        <v>26</v>
      </c>
      <c r="H53" s="17">
        <f t="shared" si="82"/>
        <v>27</v>
      </c>
      <c r="I53" s="17">
        <f t="shared" si="82"/>
        <v>28</v>
      </c>
      <c r="J53" s="17">
        <f t="shared" si="82"/>
        <v>29</v>
      </c>
      <c r="K53" s="17">
        <f t="shared" si="82"/>
        <v>30</v>
      </c>
      <c r="L53" s="17" t="str">
        <f t="shared" si="82"/>
        <v/>
      </c>
      <c r="N53" s="17">
        <f>IF(T52&lt;&gt;"",IF(DAY(EOMONTH(DATE($D$2,10,1),0))=T52,"",T52+1),"")</f>
        <v>23</v>
      </c>
      <c r="O53" s="17">
        <f t="shared" ref="O53:T53" si="83">IF(N53&lt;&gt;"",IF(DAY(EOMONTH(DATE($D$2,10,1),0))=N53,"",N53+1),"")</f>
        <v>24</v>
      </c>
      <c r="P53" s="17">
        <f t="shared" si="83"/>
        <v>25</v>
      </c>
      <c r="Q53" s="17">
        <f t="shared" si="83"/>
        <v>26</v>
      </c>
      <c r="R53" s="17">
        <f t="shared" si="83"/>
        <v>27</v>
      </c>
      <c r="S53" s="17">
        <f t="shared" si="83"/>
        <v>28</v>
      </c>
      <c r="T53" s="17">
        <f t="shared" si="83"/>
        <v>29</v>
      </c>
      <c r="U53" s="83">
        <f>IF('Ovulation Dummy'!V45=0,"",'Ovulation Dummy'!V45)</f>
        <v>15</v>
      </c>
      <c r="V53" s="47"/>
      <c r="W53" s="49"/>
      <c r="X53" s="48"/>
    </row>
    <row r="54" spans="2:24" ht="15" customHeight="1" x14ac:dyDescent="0.2">
      <c r="B54" s="47"/>
      <c r="C54" s="50"/>
      <c r="D54" s="48"/>
      <c r="E54" s="83" t="str">
        <f>IF('Ovulation Dummy'!N46=0,"",'Ovulation Dummy'!N46)</f>
        <v/>
      </c>
      <c r="F54" s="17" t="str">
        <f>IF(L53&lt;&gt;"",IF(DAY(EOMONTH(DATE($D$2,9,1),0))=L53,"",L53+1),"")</f>
        <v/>
      </c>
      <c r="G54" s="17" t="str">
        <f>IF(F54&lt;&gt;"",IF(DAY(EOMONTH(DATE($D$2,9,1),0))=F54,"",F54+1),"")</f>
        <v/>
      </c>
      <c r="H54" s="17"/>
      <c r="I54" s="17"/>
      <c r="J54" s="19"/>
      <c r="K54" s="18">
        <f>$D$2</f>
        <v>2011</v>
      </c>
      <c r="L54" s="32">
        <v>9</v>
      </c>
      <c r="N54" s="17">
        <f>IF(T53&lt;&gt;"",IF(DAY(EOMONTH(DATE($D$2,10,1),0))=T53,"",T53+1),"")</f>
        <v>30</v>
      </c>
      <c r="O54" s="17">
        <f>IF(N54&lt;&gt;"",IF(DAY(EOMONTH(DATE($D$2,10,1),0))=N54,"",N54+1),"")</f>
        <v>31</v>
      </c>
      <c r="P54" s="35"/>
      <c r="Q54" s="35"/>
      <c r="R54" s="35"/>
      <c r="S54" s="36">
        <f>$D$2</f>
        <v>2011</v>
      </c>
      <c r="T54" s="36">
        <v>10</v>
      </c>
      <c r="U54" s="83">
        <f>IF('Ovulation Dummy'!V46=0,"",'Ovulation Dummy'!V46)</f>
        <v>16</v>
      </c>
      <c r="V54" s="47"/>
      <c r="W54" s="49"/>
      <c r="X54" s="48"/>
    </row>
    <row r="55" spans="2:24" ht="8.25" customHeight="1" x14ac:dyDescent="0.2">
      <c r="B55" s="33"/>
      <c r="C55" s="51"/>
      <c r="D55" s="33"/>
      <c r="V55" s="33"/>
      <c r="W55" s="34"/>
      <c r="X55" s="33"/>
    </row>
    <row r="56" spans="2:24" ht="15" customHeight="1" x14ac:dyDescent="0.2">
      <c r="B56" s="47"/>
      <c r="C56" s="50"/>
      <c r="D56" s="48"/>
      <c r="E56" s="82" t="s">
        <v>24</v>
      </c>
      <c r="F56" s="55" t="s">
        <v>10</v>
      </c>
      <c r="G56" s="56"/>
      <c r="H56" s="56"/>
      <c r="I56" s="56"/>
      <c r="J56" s="56"/>
      <c r="K56" s="56"/>
      <c r="L56" s="57"/>
      <c r="N56" s="54" t="s">
        <v>11</v>
      </c>
      <c r="O56" s="54"/>
      <c r="P56" s="54"/>
      <c r="Q56" s="54"/>
      <c r="R56" s="54"/>
      <c r="S56" s="54"/>
      <c r="T56" s="54"/>
      <c r="U56" s="82" t="s">
        <v>24</v>
      </c>
      <c r="V56" s="47"/>
      <c r="W56" s="49"/>
      <c r="X56" s="48"/>
    </row>
    <row r="57" spans="2:24" ht="15" customHeight="1" x14ac:dyDescent="0.2">
      <c r="B57" s="47"/>
      <c r="C57" s="50"/>
      <c r="D57" s="48"/>
      <c r="E57" s="82"/>
      <c r="F57" s="16" t="str">
        <f t="shared" ref="F57:L57" si="84">N48</f>
        <v>Su</v>
      </c>
      <c r="G57" s="16" t="str">
        <f t="shared" si="84"/>
        <v>Mo</v>
      </c>
      <c r="H57" s="16" t="str">
        <f t="shared" si="84"/>
        <v>Tu</v>
      </c>
      <c r="I57" s="16" t="str">
        <f t="shared" si="84"/>
        <v>We</v>
      </c>
      <c r="J57" s="16" t="str">
        <f t="shared" si="84"/>
        <v>Th</v>
      </c>
      <c r="K57" s="16" t="str">
        <f t="shared" si="84"/>
        <v>Fr</v>
      </c>
      <c r="L57" s="16" t="str">
        <f t="shared" si="84"/>
        <v>Sa</v>
      </c>
      <c r="N57" s="16" t="str">
        <f>F57</f>
        <v>Su</v>
      </c>
      <c r="O57" s="16" t="str">
        <f t="shared" ref="O57" si="85">G57</f>
        <v>Mo</v>
      </c>
      <c r="P57" s="16" t="str">
        <f t="shared" ref="P57" si="86">H57</f>
        <v>Tu</v>
      </c>
      <c r="Q57" s="16" t="str">
        <f t="shared" ref="Q57" si="87">I57</f>
        <v>We</v>
      </c>
      <c r="R57" s="16" t="str">
        <f t="shared" ref="R57" si="88">J57</f>
        <v>Th</v>
      </c>
      <c r="S57" s="16" t="str">
        <f t="shared" ref="S57" si="89">K57</f>
        <v>Fr</v>
      </c>
      <c r="T57" s="31" t="str">
        <f t="shared" ref="T57" si="90">L57</f>
        <v>Sa</v>
      </c>
      <c r="U57" s="82"/>
      <c r="V57" s="47"/>
      <c r="W57" s="49"/>
      <c r="X57" s="48"/>
    </row>
    <row r="58" spans="2:24" ht="15" customHeight="1" x14ac:dyDescent="0.2">
      <c r="B58" s="47"/>
      <c r="C58" s="50"/>
      <c r="D58" s="48"/>
      <c r="E58" s="83" t="str">
        <f>IF('Ovulation Dummy'!N50=0,"",'Ovulation Dummy'!N50)</f>
        <v/>
      </c>
      <c r="F58" s="17" t="str">
        <f>IF($K$2="Sunday",IF(WEEKDAY(DATE($D$2,11,1))=1,1,""),IF(WEEKDAY(DATE($D$2,11,1))=2,1,""))</f>
        <v/>
      </c>
      <c r="G58" s="17" t="str">
        <f>IF(F58&lt;&gt;"",F58+1,IF($K$2="Sunday",IF(WEEKDAY(DATE($D$2,11,1))=2,1,""),IF(WEEKDAY(DATE($D$2,11,1))=3,1,"")))</f>
        <v/>
      </c>
      <c r="H58" s="17">
        <f>IF(G58&lt;&gt;"",G58+1,IF($K$2="Sunday",IF(WEEKDAY(DATE($D$2,11,1))=3,1,""),IF(WEEKDAY(DATE($D$2,11,1))=4,1,"")))</f>
        <v>1</v>
      </c>
      <c r="I58" s="17">
        <f>IF(H58&lt;&gt;"",H58+1,IF($K$2="Sunday",IF(WEEKDAY(DATE($D$2,11,1))=4,1,""),IF(WEEKDAY(DATE($D$2,11,1))=5,1,"")))</f>
        <v>2</v>
      </c>
      <c r="J58" s="17">
        <f>IF(I58&lt;&gt;"",I58+1,IF($K$2="Sunday",IF(WEEKDAY(DATE($D$2,11,1))=5,1,""),IF(WEEKDAY(DATE($D$2,11,1))=6,1,"")))</f>
        <v>3</v>
      </c>
      <c r="K58" s="17">
        <f>IF(J58&lt;&gt;"",J58+1,IF($K$2="Sunday",IF(WEEKDAY(DATE($D$2,11,1))=6,1,""),IF(WEEKDAY(DATE($D$2,11,1))=7,1,"")))</f>
        <v>4</v>
      </c>
      <c r="L58" s="17">
        <f>IF(K58&lt;&gt;"",K58+1,IF($K$2="Sunday",IF(WEEKDAY(DATE($D$2,11,1))=7,1,""),IF(WEEKDAY(DATE($D$2,11,1))=1,1,"")))</f>
        <v>5</v>
      </c>
      <c r="M58" s="23"/>
      <c r="N58" s="17" t="str">
        <f>IF($K$2="Sunday",IF(WEEKDAY(DATE($D$2,12,1))=1,1,""),IF(WEEKDAY(DATE($D$2,12,1))=2,1,""))</f>
        <v/>
      </c>
      <c r="O58" s="17" t="str">
        <f>IF(N58&lt;&gt;"",N58+1,IF($K$2="Sunday",IF(WEEKDAY(DATE($D$2,12,1))=2,1,""),IF(WEEKDAY(DATE($D$2,12,1))=3,1,"")))</f>
        <v/>
      </c>
      <c r="P58" s="17" t="str">
        <f>IF(O58&lt;&gt;"",O58+1,IF($K$2="Sunday",IF(WEEKDAY(DATE($D$2,12,1))=3,1,""),IF(WEEKDAY(DATE($D$2,12,1))=4,1,"")))</f>
        <v/>
      </c>
      <c r="Q58" s="17" t="str">
        <f>IF(P58&lt;&gt;"",P58+1,IF($K$2="Sunday",IF(WEEKDAY(DATE($D$2,12,1))=4,1,""),IF(WEEKDAY(DATE($D$2,12,1))=5,1,"")))</f>
        <v/>
      </c>
      <c r="R58" s="17">
        <f>IF(Q58&lt;&gt;"",Q58+1,IF($K$2="Sunday",IF(WEEKDAY(DATE($D$2,12,1))=5,1,""),IF(WEEKDAY(DATE($D$2,12,1))=6,1,"")))</f>
        <v>1</v>
      </c>
      <c r="S58" s="17">
        <f>IF(R58&lt;&gt;"",R58+1,IF($K$2="Sunday",IF(WEEKDAY(DATE($D$2,12,1))=6,1,""),IF(WEEKDAY(DATE($D$2,12,1))=7,1,"")))</f>
        <v>2</v>
      </c>
      <c r="T58" s="17">
        <f>IF(S58&lt;&gt;"",S58+1,IF($K$2="Sunday",IF(WEEKDAY(DATE($D$2,12,1))=7,1,""),IF(WEEKDAY(DATE($D$2,12,1))=1,1,"")))</f>
        <v>3</v>
      </c>
      <c r="U58" s="83" t="str">
        <f>IF('Ovulation Dummy'!V50=0,"",'Ovulation Dummy'!V50)</f>
        <v/>
      </c>
      <c r="V58" s="47"/>
      <c r="W58" s="49"/>
      <c r="X58" s="48"/>
    </row>
    <row r="59" spans="2:24" ht="15" customHeight="1" x14ac:dyDescent="0.2">
      <c r="B59" s="47"/>
      <c r="C59" s="50"/>
      <c r="D59" s="48"/>
      <c r="E59" s="83">
        <f>IF('Ovulation Dummy'!N51=0,"",'Ovulation Dummy'!N51)</f>
        <v>17</v>
      </c>
      <c r="F59" s="17">
        <f>L58+1</f>
        <v>6</v>
      </c>
      <c r="G59" s="17">
        <f t="shared" ref="G59:G61" si="91">F59+1</f>
        <v>7</v>
      </c>
      <c r="H59" s="17">
        <f t="shared" ref="H59:H61" si="92">G59+1</f>
        <v>8</v>
      </c>
      <c r="I59" s="17">
        <f t="shared" ref="I59:I61" si="93">H59+1</f>
        <v>9</v>
      </c>
      <c r="J59" s="17">
        <f t="shared" ref="J59:J61" si="94">I59+1</f>
        <v>10</v>
      </c>
      <c r="K59" s="17">
        <f t="shared" ref="K59:K61" si="95">J59+1</f>
        <v>11</v>
      </c>
      <c r="L59" s="17">
        <f t="shared" ref="L59:L61" si="96">K59+1</f>
        <v>12</v>
      </c>
      <c r="M59" s="23"/>
      <c r="N59" s="17">
        <f>T58+1</f>
        <v>4</v>
      </c>
      <c r="O59" s="17">
        <f t="shared" ref="O59:O61" si="97">N59+1</f>
        <v>5</v>
      </c>
      <c r="P59" s="17">
        <f t="shared" ref="P59:P61" si="98">O59+1</f>
        <v>6</v>
      </c>
      <c r="Q59" s="17">
        <f t="shared" ref="Q59:Q61" si="99">P59+1</f>
        <v>7</v>
      </c>
      <c r="R59" s="17">
        <f t="shared" ref="R59:R61" si="100">Q59+1</f>
        <v>8</v>
      </c>
      <c r="S59" s="17">
        <f t="shared" ref="S59:S61" si="101">R59+1</f>
        <v>9</v>
      </c>
      <c r="T59" s="17">
        <f t="shared" ref="T59:T61" si="102">S59+1</f>
        <v>10</v>
      </c>
      <c r="U59" s="83">
        <f>IF('Ovulation Dummy'!V51=0,"",'Ovulation Dummy'!V51)</f>
        <v>21</v>
      </c>
      <c r="V59" s="47"/>
      <c r="W59" s="49"/>
      <c r="X59" s="48"/>
    </row>
    <row r="60" spans="2:24" ht="15" customHeight="1" x14ac:dyDescent="0.2">
      <c r="B60" s="47"/>
      <c r="C60" s="50"/>
      <c r="D60" s="48"/>
      <c r="E60" s="83">
        <f>IF('Ovulation Dummy'!N52=0,"",'Ovulation Dummy'!N52)</f>
        <v>18</v>
      </c>
      <c r="F60" s="17">
        <f>L59+1</f>
        <v>13</v>
      </c>
      <c r="G60" s="17">
        <f t="shared" si="91"/>
        <v>14</v>
      </c>
      <c r="H60" s="17">
        <f t="shared" si="92"/>
        <v>15</v>
      </c>
      <c r="I60" s="17">
        <f t="shared" si="93"/>
        <v>16</v>
      </c>
      <c r="J60" s="17">
        <f t="shared" si="94"/>
        <v>17</v>
      </c>
      <c r="K60" s="17">
        <f t="shared" si="95"/>
        <v>18</v>
      </c>
      <c r="L60" s="17">
        <f t="shared" si="96"/>
        <v>19</v>
      </c>
      <c r="M60" s="23"/>
      <c r="N60" s="17">
        <f>T59+1</f>
        <v>11</v>
      </c>
      <c r="O60" s="17">
        <f t="shared" si="97"/>
        <v>12</v>
      </c>
      <c r="P60" s="17">
        <f t="shared" si="98"/>
        <v>13</v>
      </c>
      <c r="Q60" s="17">
        <f t="shared" si="99"/>
        <v>14</v>
      </c>
      <c r="R60" s="17">
        <f t="shared" si="100"/>
        <v>15</v>
      </c>
      <c r="S60" s="17">
        <f t="shared" si="101"/>
        <v>16</v>
      </c>
      <c r="T60" s="17">
        <f t="shared" si="102"/>
        <v>17</v>
      </c>
      <c r="U60" s="83">
        <f>IF('Ovulation Dummy'!V52=0,"",'Ovulation Dummy'!V52)</f>
        <v>22</v>
      </c>
      <c r="V60" s="47"/>
      <c r="W60" s="49"/>
      <c r="X60" s="48"/>
    </row>
    <row r="61" spans="2:24" ht="15" customHeight="1" x14ac:dyDescent="0.2">
      <c r="B61" s="47"/>
      <c r="C61" s="50"/>
      <c r="D61" s="48"/>
      <c r="E61" s="83">
        <f>IF('Ovulation Dummy'!N53=0,"",'Ovulation Dummy'!N53)</f>
        <v>19</v>
      </c>
      <c r="F61" s="17">
        <f>L60+1</f>
        <v>20</v>
      </c>
      <c r="G61" s="17">
        <f t="shared" si="91"/>
        <v>21</v>
      </c>
      <c r="H61" s="17">
        <f t="shared" si="92"/>
        <v>22</v>
      </c>
      <c r="I61" s="17">
        <f t="shared" si="93"/>
        <v>23</v>
      </c>
      <c r="J61" s="17">
        <f t="shared" si="94"/>
        <v>24</v>
      </c>
      <c r="K61" s="17">
        <f t="shared" si="95"/>
        <v>25</v>
      </c>
      <c r="L61" s="17">
        <f t="shared" si="96"/>
        <v>26</v>
      </c>
      <c r="M61" s="23"/>
      <c r="N61" s="17">
        <f>T60+1</f>
        <v>18</v>
      </c>
      <c r="O61" s="17">
        <f t="shared" si="97"/>
        <v>19</v>
      </c>
      <c r="P61" s="17">
        <f t="shared" si="98"/>
        <v>20</v>
      </c>
      <c r="Q61" s="17">
        <f t="shared" si="99"/>
        <v>21</v>
      </c>
      <c r="R61" s="17">
        <f t="shared" si="100"/>
        <v>22</v>
      </c>
      <c r="S61" s="17">
        <f t="shared" si="101"/>
        <v>23</v>
      </c>
      <c r="T61" s="17">
        <f t="shared" si="102"/>
        <v>24</v>
      </c>
      <c r="U61" s="83">
        <f>IF('Ovulation Dummy'!V53=0,"",'Ovulation Dummy'!V53)</f>
        <v>23</v>
      </c>
      <c r="V61" s="47"/>
      <c r="W61" s="49"/>
      <c r="X61" s="48"/>
    </row>
    <row r="62" spans="2:24" ht="15" customHeight="1" x14ac:dyDescent="0.2">
      <c r="B62" s="47"/>
      <c r="C62" s="50"/>
      <c r="D62" s="48"/>
      <c r="E62" s="83">
        <f>IF('Ovulation Dummy'!N54=0,"",'Ovulation Dummy'!N54)</f>
        <v>20</v>
      </c>
      <c r="F62" s="17">
        <f>IF(L61&lt;&gt;"",IF(DAY(EOMONTH(DATE($D$2,11,1),0))=L61,"",L61+1),"")</f>
        <v>27</v>
      </c>
      <c r="G62" s="17">
        <f t="shared" ref="G62:L62" si="103">IF(F62&lt;&gt;"",IF(DAY(EOMONTH(DATE($D$2,11,1),0))=F62,"",F62+1),"")</f>
        <v>28</v>
      </c>
      <c r="H62" s="17">
        <f t="shared" si="103"/>
        <v>29</v>
      </c>
      <c r="I62" s="17">
        <f t="shared" si="103"/>
        <v>30</v>
      </c>
      <c r="J62" s="17" t="str">
        <f t="shared" si="103"/>
        <v/>
      </c>
      <c r="K62" s="17" t="str">
        <f t="shared" si="103"/>
        <v/>
      </c>
      <c r="L62" s="17" t="str">
        <f t="shared" si="103"/>
        <v/>
      </c>
      <c r="M62" s="23"/>
      <c r="N62" s="17">
        <f>IF(T61&lt;&gt;"",IF(DAY(EOMONTH(DATE($D$2,12,1),0))=T61,"",T61+1),"")</f>
        <v>25</v>
      </c>
      <c r="O62" s="17">
        <f t="shared" ref="O62:T62" si="104">IF(N62&lt;&gt;"",IF(DAY(EOMONTH(DATE($D$2,12,1),0))=N62,"",N62+1),"")</f>
        <v>26</v>
      </c>
      <c r="P62" s="17">
        <f t="shared" si="104"/>
        <v>27</v>
      </c>
      <c r="Q62" s="17">
        <f t="shared" si="104"/>
        <v>28</v>
      </c>
      <c r="R62" s="17">
        <f t="shared" si="104"/>
        <v>29</v>
      </c>
      <c r="S62" s="17">
        <f t="shared" si="104"/>
        <v>30</v>
      </c>
      <c r="T62" s="17">
        <f t="shared" si="104"/>
        <v>31</v>
      </c>
      <c r="U62" s="83">
        <f>IF('Ovulation Dummy'!V54=0,"",'Ovulation Dummy'!V54)</f>
        <v>24</v>
      </c>
      <c r="V62" s="47"/>
      <c r="W62" s="49"/>
      <c r="X62" s="48"/>
    </row>
    <row r="63" spans="2:24" ht="15" customHeight="1" x14ac:dyDescent="0.2">
      <c r="B63" s="47"/>
      <c r="C63" s="50"/>
      <c r="D63" s="48"/>
      <c r="E63" s="83" t="str">
        <f>IF('Ovulation Dummy'!N55=0,"",'Ovulation Dummy'!N55)</f>
        <v/>
      </c>
      <c r="F63" s="17" t="str">
        <f>IF(L62&lt;&gt;"",IF(DAY(EOMONTH(DATE($D$2,11,1),0))=L62,"",L62+1),"")</f>
        <v/>
      </c>
      <c r="G63" s="17" t="str">
        <f>IF(F63&lt;&gt;"",IF(DAY(EOMONTH(DATE($D$2,11,1),0))=F63,"",F63+1),"")</f>
        <v/>
      </c>
      <c r="H63" s="35"/>
      <c r="I63" s="35"/>
      <c r="J63" s="35"/>
      <c r="K63" s="37">
        <f>$D$2</f>
        <v>2011</v>
      </c>
      <c r="L63" s="37">
        <v>11</v>
      </c>
      <c r="M63" s="23"/>
      <c r="N63" s="17" t="str">
        <f>IF(T62&lt;&gt;"",IF(DAY(EOMONTH(DATE($D$2,12,1),0))=T62,"",T62+1),"")</f>
        <v/>
      </c>
      <c r="O63" s="17" t="str">
        <f>IF(N63&lt;&gt;"",IF(DAY(EOMONTH(DATE($D$2,12,1),0))=N63,"",N63+1),"")</f>
        <v/>
      </c>
      <c r="P63" s="35"/>
      <c r="Q63" s="35"/>
      <c r="R63" s="35"/>
      <c r="S63" s="36">
        <f>$D$2</f>
        <v>2011</v>
      </c>
      <c r="T63" s="38">
        <v>12</v>
      </c>
      <c r="U63" s="83" t="str">
        <f>IF('Ovulation Dummy'!V55=0,"",'Ovulation Dummy'!V55)</f>
        <v/>
      </c>
      <c r="V63" s="47"/>
      <c r="W63" s="49"/>
      <c r="X63" s="48"/>
    </row>
    <row r="64" spans="2:24" ht="8.25" customHeight="1" x14ac:dyDescent="0.2"/>
    <row r="65" spans="2:24" ht="15" customHeight="1" x14ac:dyDescent="0.2">
      <c r="B65" s="64" t="s">
        <v>31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51"/>
      <c r="N65" s="64" t="s">
        <v>42</v>
      </c>
      <c r="O65" s="64"/>
      <c r="P65" s="64"/>
      <c r="Q65" s="64"/>
      <c r="R65" s="64"/>
      <c r="S65" s="64"/>
      <c r="T65" s="64"/>
      <c r="U65" s="64"/>
      <c r="V65" s="64"/>
      <c r="W65" s="64"/>
      <c r="X65" s="64"/>
    </row>
    <row r="66" spans="2:24" ht="15" customHeight="1" x14ac:dyDescent="0.2">
      <c r="B66" s="64" t="s">
        <v>32</v>
      </c>
      <c r="C66" s="64"/>
      <c r="D66" s="65" t="s">
        <v>33</v>
      </c>
      <c r="E66" s="65"/>
      <c r="F66" s="64" t="s">
        <v>40</v>
      </c>
      <c r="G66" s="64"/>
      <c r="H66" s="64"/>
      <c r="I66" s="64"/>
      <c r="J66" s="64"/>
      <c r="K66" s="65" t="s">
        <v>37</v>
      </c>
      <c r="L66" s="65"/>
      <c r="M66" s="33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</row>
    <row r="67" spans="2:24" ht="15" customHeight="1" x14ac:dyDescent="0.2">
      <c r="B67" s="64" t="s">
        <v>34</v>
      </c>
      <c r="C67" s="64"/>
      <c r="D67" s="65" t="s">
        <v>35</v>
      </c>
      <c r="E67" s="65"/>
      <c r="F67" s="64" t="s">
        <v>41</v>
      </c>
      <c r="G67" s="64"/>
      <c r="H67" s="64"/>
      <c r="I67" s="64"/>
      <c r="J67" s="64"/>
      <c r="K67" s="65" t="s">
        <v>38</v>
      </c>
      <c r="L67" s="65"/>
      <c r="M67" s="33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</row>
    <row r="68" spans="2:24" ht="15" customHeight="1" x14ac:dyDescent="0.2">
      <c r="B68" s="64" t="s">
        <v>39</v>
      </c>
      <c r="C68" s="64"/>
      <c r="D68" s="65" t="s">
        <v>36</v>
      </c>
      <c r="E68" s="65"/>
      <c r="F68" s="65"/>
      <c r="G68" s="65"/>
      <c r="H68" s="65"/>
      <c r="I68" s="65"/>
      <c r="J68" s="65"/>
      <c r="K68" s="65"/>
      <c r="L68" s="65"/>
      <c r="M68" s="33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</row>
    <row r="69" spans="2:24" ht="15" customHeight="1" x14ac:dyDescent="0.2"/>
    <row r="70" spans="2:24" ht="15" customHeight="1" x14ac:dyDescent="0.2"/>
    <row r="71" spans="2:24" ht="15" customHeight="1" x14ac:dyDescent="0.2"/>
    <row r="72" spans="2:24" ht="17.100000000000001" customHeight="1" x14ac:dyDescent="0.2"/>
    <row r="73" spans="2:24" ht="17.100000000000001" customHeight="1" x14ac:dyDescent="0.2"/>
    <row r="74" spans="2:24" ht="17.100000000000001" customHeight="1" x14ac:dyDescent="0.2"/>
    <row r="75" spans="2:24" ht="17.100000000000001" customHeight="1" x14ac:dyDescent="0.2"/>
    <row r="76" spans="2:24" ht="17.100000000000001" customHeight="1" x14ac:dyDescent="0.2"/>
    <row r="77" spans="2:24" ht="17.100000000000001" customHeight="1" x14ac:dyDescent="0.2"/>
    <row r="78" spans="2:24" ht="17.100000000000001" customHeight="1" x14ac:dyDescent="0.2"/>
    <row r="79" spans="2:24" ht="17.100000000000001" customHeight="1" x14ac:dyDescent="0.2"/>
    <row r="80" spans="2:24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2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  <row r="121" ht="17.100000000000001" customHeight="1" x14ac:dyDescent="0.2"/>
    <row r="122" ht="17.100000000000001" customHeight="1" x14ac:dyDescent="0.2"/>
    <row r="123" ht="17.100000000000001" customHeight="1" x14ac:dyDescent="0.2"/>
    <row r="124" ht="17.100000000000001" customHeight="1" x14ac:dyDescent="0.2"/>
    <row r="125" ht="17.100000000000001" customHeight="1" x14ac:dyDescent="0.2"/>
    <row r="126" ht="17.100000000000001" customHeight="1" x14ac:dyDescent="0.2"/>
    <row r="127" ht="17.100000000000001" customHeight="1" x14ac:dyDescent="0.2"/>
    <row r="128" ht="17.100000000000001" customHeight="1" x14ac:dyDescent="0.2"/>
    <row r="129" ht="17.100000000000001" customHeight="1" x14ac:dyDescent="0.2"/>
    <row r="130" ht="17.100000000000001" customHeight="1" x14ac:dyDescent="0.2"/>
    <row r="131" ht="17.100000000000001" customHeight="1" x14ac:dyDescent="0.2"/>
    <row r="132" ht="17.100000000000001" customHeight="1" x14ac:dyDescent="0.2"/>
    <row r="133" ht="17.100000000000001" customHeight="1" x14ac:dyDescent="0.2"/>
    <row r="134" ht="17.100000000000001" customHeight="1" x14ac:dyDescent="0.2"/>
    <row r="135" ht="17.100000000000001" customHeight="1" x14ac:dyDescent="0.2"/>
    <row r="136" ht="17.100000000000001" customHeight="1" x14ac:dyDescent="0.2"/>
    <row r="137" ht="17.100000000000001" customHeight="1" x14ac:dyDescent="0.2"/>
    <row r="138" ht="17.100000000000001" customHeight="1" x14ac:dyDescent="0.2"/>
    <row r="139" ht="17.100000000000001" customHeight="1" x14ac:dyDescent="0.2"/>
    <row r="140" ht="17.100000000000001" customHeight="1" x14ac:dyDescent="0.2"/>
    <row r="141" ht="17.100000000000001" customHeight="1" x14ac:dyDescent="0.2"/>
    <row r="142" ht="17.100000000000001" customHeight="1" x14ac:dyDescent="0.2"/>
    <row r="143" ht="17.100000000000001" customHeight="1" x14ac:dyDescent="0.2"/>
    <row r="144" ht="17.100000000000001" customHeight="1" x14ac:dyDescent="0.2"/>
    <row r="145" ht="17.100000000000001" customHeight="1" x14ac:dyDescent="0.2"/>
    <row r="146" ht="17.100000000000001" customHeight="1" x14ac:dyDescent="0.2"/>
    <row r="147" ht="17.100000000000001" customHeight="1" x14ac:dyDescent="0.2"/>
    <row r="148" ht="17.100000000000001" customHeight="1" x14ac:dyDescent="0.2"/>
    <row r="149" ht="17.100000000000001" customHeight="1" x14ac:dyDescent="0.2"/>
    <row r="150" ht="17.100000000000001" customHeight="1" x14ac:dyDescent="0.2"/>
    <row r="151" ht="17.100000000000001" customHeight="1" x14ac:dyDescent="0.2"/>
    <row r="152" ht="17.100000000000001" customHeight="1" x14ac:dyDescent="0.2"/>
    <row r="153" ht="17.100000000000001" customHeight="1" x14ac:dyDescent="0.2"/>
    <row r="154" ht="17.100000000000001" customHeight="1" x14ac:dyDescent="0.2"/>
    <row r="155" ht="17.100000000000001" customHeight="1" x14ac:dyDescent="0.2"/>
    <row r="156" ht="17.100000000000001" customHeight="1" x14ac:dyDescent="0.2"/>
    <row r="157" ht="17.100000000000001" customHeight="1" x14ac:dyDescent="0.2"/>
    <row r="158" ht="17.100000000000001" customHeight="1" x14ac:dyDescent="0.2"/>
    <row r="159" ht="17.100000000000001" customHeight="1" x14ac:dyDescent="0.2"/>
    <row r="160" ht="17.100000000000001" customHeight="1" x14ac:dyDescent="0.2"/>
    <row r="161" ht="17.100000000000001" customHeight="1" x14ac:dyDescent="0.2"/>
    <row r="162" ht="17.100000000000001" customHeight="1" x14ac:dyDescent="0.2"/>
    <row r="163" ht="17.100000000000001" customHeight="1" x14ac:dyDescent="0.2"/>
    <row r="164" ht="17.100000000000001" customHeight="1" x14ac:dyDescent="0.2"/>
    <row r="165" ht="17.100000000000001" customHeight="1" x14ac:dyDescent="0.2"/>
    <row r="166" ht="17.100000000000001" customHeight="1" x14ac:dyDescent="0.2"/>
    <row r="167" ht="17.100000000000001" customHeight="1" x14ac:dyDescent="0.2"/>
    <row r="168" ht="17.100000000000001" customHeight="1" x14ac:dyDescent="0.2"/>
    <row r="169" ht="17.100000000000001" customHeight="1" x14ac:dyDescent="0.2"/>
    <row r="170" ht="17.100000000000001" customHeight="1" x14ac:dyDescent="0.2"/>
    <row r="171" ht="17.100000000000001" customHeight="1" x14ac:dyDescent="0.2"/>
    <row r="172" ht="17.100000000000001" customHeight="1" x14ac:dyDescent="0.2"/>
    <row r="173" ht="17.100000000000001" customHeight="1" x14ac:dyDescent="0.2"/>
    <row r="174" ht="17.100000000000001" customHeight="1" x14ac:dyDescent="0.2"/>
    <row r="175" ht="17.100000000000001" customHeight="1" x14ac:dyDescent="0.2"/>
    <row r="176" ht="17.100000000000001" customHeight="1" x14ac:dyDescent="0.2"/>
    <row r="177" ht="17.100000000000001" customHeight="1" x14ac:dyDescent="0.2"/>
    <row r="178" ht="17.100000000000001" customHeight="1" x14ac:dyDescent="0.2"/>
    <row r="179" ht="17.100000000000001" customHeight="1" x14ac:dyDescent="0.2"/>
    <row r="180" ht="17.100000000000001" customHeight="1" x14ac:dyDescent="0.2"/>
    <row r="181" ht="17.100000000000001" customHeight="1" x14ac:dyDescent="0.2"/>
    <row r="182" ht="17.100000000000001" customHeight="1" x14ac:dyDescent="0.2"/>
    <row r="183" ht="17.100000000000001" customHeight="1" x14ac:dyDescent="0.2"/>
    <row r="184" ht="17.100000000000001" customHeight="1" x14ac:dyDescent="0.2"/>
    <row r="185" ht="17.100000000000001" customHeight="1" x14ac:dyDescent="0.2"/>
    <row r="186" ht="17.100000000000001" customHeight="1" x14ac:dyDescent="0.2"/>
    <row r="187" ht="17.100000000000001" customHeight="1" x14ac:dyDescent="0.2"/>
    <row r="188" ht="17.100000000000001" customHeight="1" x14ac:dyDescent="0.2"/>
    <row r="189" ht="17.100000000000001" customHeight="1" x14ac:dyDescent="0.2"/>
    <row r="190" ht="17.100000000000001" customHeight="1" x14ac:dyDescent="0.2"/>
    <row r="191" ht="17.100000000000001" customHeight="1" x14ac:dyDescent="0.2"/>
    <row r="192" ht="17.100000000000001" customHeight="1" x14ac:dyDescent="0.2"/>
    <row r="193" ht="17.100000000000001" customHeight="1" x14ac:dyDescent="0.2"/>
    <row r="194" ht="17.100000000000001" customHeight="1" x14ac:dyDescent="0.2"/>
    <row r="195" ht="17.100000000000001" customHeight="1" x14ac:dyDescent="0.2"/>
    <row r="196" ht="17.100000000000001" customHeight="1" x14ac:dyDescent="0.2"/>
    <row r="197" ht="17.100000000000001" customHeight="1" x14ac:dyDescent="0.2"/>
    <row r="198" ht="17.100000000000001" customHeight="1" x14ac:dyDescent="0.2"/>
    <row r="199" ht="17.100000000000001" customHeight="1" x14ac:dyDescent="0.2"/>
    <row r="200" ht="17.100000000000001" customHeight="1" x14ac:dyDescent="0.2"/>
    <row r="201" ht="17.100000000000001" customHeight="1" x14ac:dyDescent="0.2"/>
    <row r="202" ht="17.100000000000001" customHeight="1" x14ac:dyDescent="0.2"/>
    <row r="203" ht="17.100000000000001" customHeight="1" x14ac:dyDescent="0.2"/>
    <row r="204" ht="17.100000000000001" customHeight="1" x14ac:dyDescent="0.2"/>
    <row r="205" ht="17.100000000000001" customHeight="1" x14ac:dyDescent="0.2"/>
    <row r="206" ht="17.100000000000001" customHeight="1" x14ac:dyDescent="0.2"/>
    <row r="207" ht="17.100000000000001" customHeight="1" x14ac:dyDescent="0.2"/>
    <row r="208" ht="17.100000000000001" customHeight="1" x14ac:dyDescent="0.2"/>
    <row r="209" ht="17.100000000000001" customHeight="1" x14ac:dyDescent="0.2"/>
    <row r="210" ht="17.100000000000001" customHeight="1" x14ac:dyDescent="0.2"/>
    <row r="211" ht="17.100000000000001" customHeight="1" x14ac:dyDescent="0.2"/>
    <row r="212" ht="17.100000000000001" customHeight="1" x14ac:dyDescent="0.2"/>
    <row r="213" ht="17.100000000000001" customHeight="1" x14ac:dyDescent="0.2"/>
    <row r="214" ht="17.100000000000001" customHeight="1" x14ac:dyDescent="0.2"/>
    <row r="215" ht="17.100000000000001" customHeight="1" x14ac:dyDescent="0.2"/>
    <row r="216" ht="17.100000000000001" customHeight="1" x14ac:dyDescent="0.2"/>
    <row r="217" ht="17.100000000000001" customHeight="1" x14ac:dyDescent="0.2"/>
    <row r="218" ht="17.100000000000001" customHeight="1" x14ac:dyDescent="0.2"/>
    <row r="219" ht="17.100000000000001" customHeight="1" x14ac:dyDescent="0.2"/>
    <row r="220" ht="17.100000000000001" customHeight="1" x14ac:dyDescent="0.2"/>
    <row r="221" ht="17.100000000000001" customHeight="1" x14ac:dyDescent="0.2"/>
    <row r="222" ht="17.100000000000001" customHeight="1" x14ac:dyDescent="0.2"/>
    <row r="223" ht="17.100000000000001" customHeight="1" x14ac:dyDescent="0.2"/>
    <row r="224" ht="17.100000000000001" customHeight="1" x14ac:dyDescent="0.2"/>
    <row r="225" ht="17.100000000000001" customHeight="1" x14ac:dyDescent="0.2"/>
    <row r="226" ht="17.100000000000001" customHeight="1" x14ac:dyDescent="0.2"/>
    <row r="227" ht="17.100000000000001" customHeight="1" x14ac:dyDescent="0.2"/>
    <row r="228" ht="17.100000000000001" customHeight="1" x14ac:dyDescent="0.2"/>
    <row r="229" ht="17.100000000000001" customHeight="1" x14ac:dyDescent="0.2"/>
    <row r="230" ht="17.100000000000001" customHeight="1" x14ac:dyDescent="0.2"/>
    <row r="231" ht="17.100000000000001" customHeight="1" x14ac:dyDescent="0.2"/>
    <row r="232" ht="17.100000000000001" customHeight="1" x14ac:dyDescent="0.2"/>
    <row r="233" ht="17.100000000000001" customHeight="1" x14ac:dyDescent="0.2"/>
    <row r="234" ht="17.100000000000001" customHeight="1" x14ac:dyDescent="0.2"/>
    <row r="235" ht="17.100000000000001" customHeight="1" x14ac:dyDescent="0.2"/>
    <row r="236" ht="17.100000000000001" customHeight="1" x14ac:dyDescent="0.2"/>
    <row r="237" ht="17.100000000000001" customHeight="1" x14ac:dyDescent="0.2"/>
    <row r="238" ht="17.100000000000001" customHeight="1" x14ac:dyDescent="0.2"/>
    <row r="239" ht="17.100000000000001" customHeight="1" x14ac:dyDescent="0.2"/>
    <row r="240" ht="17.100000000000001" customHeight="1" x14ac:dyDescent="0.2"/>
    <row r="241" ht="17.100000000000001" customHeight="1" x14ac:dyDescent="0.2"/>
    <row r="242" ht="17.100000000000001" customHeight="1" x14ac:dyDescent="0.2"/>
    <row r="243" ht="17.100000000000001" customHeight="1" x14ac:dyDescent="0.2"/>
    <row r="244" ht="17.100000000000001" customHeight="1" x14ac:dyDescent="0.2"/>
    <row r="245" ht="17.100000000000001" customHeight="1" x14ac:dyDescent="0.2"/>
    <row r="246" ht="17.100000000000001" customHeight="1" x14ac:dyDescent="0.2"/>
    <row r="247" ht="17.100000000000001" customHeight="1" x14ac:dyDescent="0.2"/>
    <row r="248" ht="17.100000000000001" customHeight="1" x14ac:dyDescent="0.2"/>
    <row r="249" ht="17.100000000000001" customHeight="1" x14ac:dyDescent="0.2"/>
    <row r="250" ht="17.100000000000001" customHeight="1" x14ac:dyDescent="0.2"/>
    <row r="251" ht="17.100000000000001" customHeight="1" x14ac:dyDescent="0.2"/>
    <row r="252" ht="17.100000000000001" customHeight="1" x14ac:dyDescent="0.2"/>
    <row r="253" ht="17.100000000000001" customHeight="1" x14ac:dyDescent="0.2"/>
    <row r="254" ht="17.100000000000001" customHeight="1" x14ac:dyDescent="0.2"/>
    <row r="255" ht="17.100000000000001" customHeight="1" x14ac:dyDescent="0.2"/>
    <row r="256" ht="17.100000000000001" customHeight="1" x14ac:dyDescent="0.2"/>
    <row r="257" ht="17.100000000000001" customHeight="1" x14ac:dyDescent="0.2"/>
    <row r="258" ht="17.100000000000001" customHeight="1" x14ac:dyDescent="0.2"/>
    <row r="259" ht="17.100000000000001" customHeight="1" x14ac:dyDescent="0.2"/>
    <row r="260" ht="17.100000000000001" customHeight="1" x14ac:dyDescent="0.2"/>
    <row r="261" ht="17.100000000000001" customHeight="1" x14ac:dyDescent="0.2"/>
    <row r="262" ht="17.100000000000001" customHeight="1" x14ac:dyDescent="0.2"/>
    <row r="263" ht="17.100000000000001" customHeight="1" x14ac:dyDescent="0.2"/>
    <row r="264" ht="17.100000000000001" customHeight="1" x14ac:dyDescent="0.2"/>
    <row r="265" ht="17.100000000000001" customHeight="1" x14ac:dyDescent="0.2"/>
    <row r="266" ht="17.100000000000001" customHeight="1" x14ac:dyDescent="0.2"/>
    <row r="267" ht="17.100000000000001" customHeight="1" x14ac:dyDescent="0.2"/>
    <row r="268" ht="17.100000000000001" customHeight="1" x14ac:dyDescent="0.2"/>
    <row r="269" ht="17.100000000000001" customHeight="1" x14ac:dyDescent="0.2"/>
    <row r="270" ht="17.100000000000001" customHeight="1" x14ac:dyDescent="0.2"/>
    <row r="271" ht="17.100000000000001" customHeight="1" x14ac:dyDescent="0.2"/>
    <row r="272" ht="17.100000000000001" customHeight="1" x14ac:dyDescent="0.2"/>
  </sheetData>
  <sheetProtection sheet="1" objects="1" scenarios="1" formatCells="0" formatColumns="0" formatRows="0" insertColumns="0" insertRows="0" deleteColumns="0" deleteRows="0" sort="0" autoFilter="0" pivotTables="0"/>
  <mergeCells count="52">
    <mergeCell ref="P66:X66"/>
    <mergeCell ref="P67:X67"/>
    <mergeCell ref="P68:X68"/>
    <mergeCell ref="N66:O66"/>
    <mergeCell ref="N67:O67"/>
    <mergeCell ref="N68:O68"/>
    <mergeCell ref="N65:X65"/>
    <mergeCell ref="B66:C66"/>
    <mergeCell ref="B67:C67"/>
    <mergeCell ref="B68:C68"/>
    <mergeCell ref="D66:E66"/>
    <mergeCell ref="D67:E67"/>
    <mergeCell ref="D68:E68"/>
    <mergeCell ref="F66:J66"/>
    <mergeCell ref="F67:J67"/>
    <mergeCell ref="B65:L65"/>
    <mergeCell ref="F68:J68"/>
    <mergeCell ref="K66:L66"/>
    <mergeCell ref="K67:L67"/>
    <mergeCell ref="K68:L68"/>
    <mergeCell ref="E38:E39"/>
    <mergeCell ref="N29:T29"/>
    <mergeCell ref="F11:L11"/>
    <mergeCell ref="N11:T11"/>
    <mergeCell ref="F29:L29"/>
    <mergeCell ref="E20:E21"/>
    <mergeCell ref="E29:E30"/>
    <mergeCell ref="V8:W8"/>
    <mergeCell ref="V5:W5"/>
    <mergeCell ref="D2:E2"/>
    <mergeCell ref="E11:E12"/>
    <mergeCell ref="B4:N8"/>
    <mergeCell ref="K2:L2"/>
    <mergeCell ref="H2:J2"/>
    <mergeCell ref="S9:X9"/>
    <mergeCell ref="B9:H9"/>
    <mergeCell ref="E47:E48"/>
    <mergeCell ref="E56:E57"/>
    <mergeCell ref="U11:U12"/>
    <mergeCell ref="U20:U21"/>
    <mergeCell ref="U29:U30"/>
    <mergeCell ref="U38:U39"/>
    <mergeCell ref="U47:U48"/>
    <mergeCell ref="U56:U57"/>
    <mergeCell ref="N56:T56"/>
    <mergeCell ref="N47:T47"/>
    <mergeCell ref="F47:L47"/>
    <mergeCell ref="N38:T38"/>
    <mergeCell ref="F56:L56"/>
    <mergeCell ref="N20:T20"/>
    <mergeCell ref="F38:L38"/>
    <mergeCell ref="F20:L20"/>
  </mergeCells>
  <phoneticPr fontId="2" type="noConversion"/>
  <conditionalFormatting sqref="S49:T53 N50:T53 N49:R54">
    <cfRule type="expression" dxfId="1861" priority="910" stopIfTrue="1">
      <formula>AND(N49&lt;&gt;"",MATCH(DATE($S$54,$T$54,N49),Courses,0))</formula>
    </cfRule>
    <cfRule type="expression" dxfId="1860" priority="911" stopIfTrue="1">
      <formula>AND(N49&lt;&gt;"",MATCH(DATE($S$54,$T$54,N49),Event,0))</formula>
    </cfRule>
    <cfRule type="expression" dxfId="1859" priority="912" stopIfTrue="1">
      <formula>AND(N49&lt;&gt;"",MATCH(DATE($S$54,$T$54,N49),Holiday,0))</formula>
    </cfRule>
  </conditionalFormatting>
  <conditionalFormatting sqref="K58:L62 F59:L62 F58:J63">
    <cfRule type="expression" dxfId="1858" priority="913" stopIfTrue="1">
      <formula>AND(F58&lt;&gt;"",MATCH(DATE($K$63,$L$63,F58),Courses,0))</formula>
    </cfRule>
    <cfRule type="expression" dxfId="1857" priority="914" stopIfTrue="1">
      <formula>AND(F58&lt;&gt;"",MATCH(DATE($K$63,$L$63,F58),Event,0))</formula>
    </cfRule>
    <cfRule type="expression" dxfId="1856" priority="915" stopIfTrue="1">
      <formula>AND(F58&lt;&gt;"",MATCH(DATE($K$63,$L$63,F58),Holiday,0))</formula>
    </cfRule>
  </conditionalFormatting>
  <conditionalFormatting sqref="S58:T62 N59:T62 N58:R63">
    <cfRule type="expression" dxfId="1855" priority="916" stopIfTrue="1">
      <formula>AND(N58&lt;&gt;"",MATCH(DATE($S$63,$T$63,N58),Courses,0))</formula>
    </cfRule>
    <cfRule type="expression" dxfId="1854" priority="917" stopIfTrue="1">
      <formula>AND(N58&lt;&gt;"",MATCH(DATE($S$63,$T$63,N58),Event,0))</formula>
    </cfRule>
    <cfRule type="expression" dxfId="1853" priority="918" stopIfTrue="1">
      <formula>AND(N58&lt;&gt;"",MATCH(DATE($S$63,$T$63,N58),Holiday,0))</formula>
    </cfRule>
  </conditionalFormatting>
  <conditionalFormatting sqref="K49:L53 F51:L53 F49:J54">
    <cfRule type="expression" dxfId="1852" priority="919" stopIfTrue="1">
      <formula>AND(F49&lt;&gt;"",MATCH(DATE($K$54,$L$54,F49),Courses,0))</formula>
    </cfRule>
    <cfRule type="expression" dxfId="1851" priority="920" stopIfTrue="1">
      <formula>AND(F49&lt;&gt;"",MATCH(DATE($K$54,$L$54,F49),Event,0))</formula>
    </cfRule>
    <cfRule type="expression" dxfId="1850" priority="921" stopIfTrue="1">
      <formula>AND(F49&lt;&gt;"",MATCH(DATE($K$54,$L$54,F49),Holiday,0))</formula>
    </cfRule>
  </conditionalFormatting>
  <conditionalFormatting sqref="K40:L44 F41:L44 F40:J45">
    <cfRule type="expression" dxfId="1849" priority="922" stopIfTrue="1">
      <formula>AND(F40&lt;&gt;"",MATCH(DATE($K$45,$L$45,F40),Courses,0))</formula>
    </cfRule>
    <cfRule type="expression" dxfId="1848" priority="923" stopIfTrue="1">
      <formula>AND(F40&lt;&gt;"",MATCH(DATE($K$45,$L$45,F40),Event,0))</formula>
    </cfRule>
    <cfRule type="expression" dxfId="1847" priority="924" stopIfTrue="1">
      <formula>AND(F40&lt;&gt;"",MATCH(DATE($K$45,$L$45,F40),Holiday,0))</formula>
    </cfRule>
  </conditionalFormatting>
  <conditionalFormatting sqref="S40:T44 N41:T44 N40:R45">
    <cfRule type="expression" dxfId="1846" priority="925" stopIfTrue="1">
      <formula>AND(N40&lt;&gt;"",MATCH(DATE($S$45,$T$45,N40),Courses,0))</formula>
    </cfRule>
    <cfRule type="expression" dxfId="1845" priority="926" stopIfTrue="1">
      <formula>MATCH(DATE($S$45,$T$45,N40),Event,0)</formula>
    </cfRule>
    <cfRule type="expression" dxfId="1844" priority="927" stopIfTrue="1">
      <formula>AND(N40&lt;&gt;"",MATCH(DATE($S$45,$T$45,N40),Holiday,0))</formula>
    </cfRule>
  </conditionalFormatting>
  <conditionalFormatting sqref="K31:L35 F32:L35 F31:J36">
    <cfRule type="expression" dxfId="1843" priority="928" stopIfTrue="1">
      <formula>AND(F31&lt;&gt;"",MATCH(DATE($K$36,$L$36,F31),Courses,0))</formula>
    </cfRule>
    <cfRule type="expression" dxfId="1842" priority="929" stopIfTrue="1">
      <formula>AND(F31&lt;&gt;"",MATCH(DATE($K$36,$L$36,F31),Event,0))</formula>
    </cfRule>
    <cfRule type="expression" dxfId="1841" priority="930" stopIfTrue="1">
      <formula>AND(F31&lt;&gt;"",MATCH(DATE($K$36,$L$36,F31),Holiday,0))</formula>
    </cfRule>
  </conditionalFormatting>
  <conditionalFormatting sqref="S31:T35 N32:T35 M35:S35 N31:R36">
    <cfRule type="expression" dxfId="1840" priority="931" stopIfTrue="1">
      <formula>AND(M31&lt;&gt;"",MATCH(DATE($S$36,$T$36,M31),Courses,0))</formula>
    </cfRule>
    <cfRule type="expression" dxfId="1839" priority="932" stopIfTrue="1">
      <formula>AND(M31&lt;&gt;"",MATCH(DATE($S$36,$T$36,M31),Event,0))</formula>
    </cfRule>
    <cfRule type="expression" dxfId="1838" priority="933" stopIfTrue="1">
      <formula>AND(M31&lt;&gt;"",MATCH(DATE($S$36,$T$36,M31),Holiday,0))</formula>
    </cfRule>
  </conditionalFormatting>
  <conditionalFormatting sqref="S22:T26 N23:T26 N22:R27">
    <cfRule type="expression" dxfId="1837" priority="934" stopIfTrue="1">
      <formula>AND(N22&lt;&gt;"",MATCH(DATE($S$27,$T$27,N22),Courses,0))</formula>
    </cfRule>
    <cfRule type="expression" dxfId="1836" priority="935" stopIfTrue="1">
      <formula>AND(N22&lt;&gt;"",MATCH(DATE($S$27,$T$27,N22),Event,0))</formula>
    </cfRule>
    <cfRule type="expression" dxfId="1835" priority="936" stopIfTrue="1">
      <formula>AND(N22&lt;&gt;"",MATCH(DATE($S$27,$T$27,N22),Holiday,0))</formula>
    </cfRule>
  </conditionalFormatting>
  <conditionalFormatting sqref="K13:L17 F14:L17 F13:J18">
    <cfRule type="expression" dxfId="1834" priority="937" stopIfTrue="1">
      <formula>AND(F13&lt;&gt;"",MATCH(DATE($K$18,$L$18,F13),Courses,0))</formula>
    </cfRule>
    <cfRule type="expression" dxfId="1833" priority="938" stopIfTrue="1">
      <formula>AND(F13&lt;&gt;"",MATCH(DATE($K$18,$L$18,F13),Event,0))</formula>
    </cfRule>
    <cfRule type="expression" dxfId="1832" priority="939" stopIfTrue="1">
      <formula>AND(F13&lt;&gt;"",MATCH(DATE($K$18,$L$18,F13),Holiday,0))</formula>
    </cfRule>
  </conditionalFormatting>
  <conditionalFormatting sqref="S13:T17 N14:T17 N13:R18">
    <cfRule type="expression" dxfId="1831" priority="940" stopIfTrue="1">
      <formula>AND(N13&lt;&gt;"",MATCH(DATE($S$18,$T$18,N13),Courses,0))</formula>
    </cfRule>
    <cfRule type="expression" dxfId="1830" priority="941" stopIfTrue="1">
      <formula>AND(N13&lt;&gt;"",MATCH(DATE($S$18,$T$18,N13),Event,0))</formula>
    </cfRule>
    <cfRule type="expression" dxfId="1829" priority="942" stopIfTrue="1">
      <formula>AND(N13&lt;&gt;"",MATCH(DATE($S$18,$T$18,N13),Holiday,0))</formula>
    </cfRule>
  </conditionalFormatting>
  <conditionalFormatting sqref="K22:L26 F23:L26 F22:J27">
    <cfRule type="expression" dxfId="1828" priority="943" stopIfTrue="1">
      <formula>AND(F22&lt;&gt;"",MATCH(DATE($K$27,$L$27,F22),Courses,0))</formula>
    </cfRule>
    <cfRule type="expression" dxfId="1827" priority="944" stopIfTrue="1">
      <formula>AND(F22&lt;&gt;"",MATCH(DATE($K$27,$L$27,F22),Event,0))</formula>
    </cfRule>
    <cfRule type="expression" dxfId="1826" priority="945" stopIfTrue="1">
      <formula>AND(F22&lt;&gt;"",MATCH(DATE($K$27,$L$27,F22),Holiday,0))</formula>
    </cfRule>
  </conditionalFormatting>
  <conditionalFormatting sqref="N58:T63">
    <cfRule type="cellIs" dxfId="1825" priority="909" stopIfTrue="1" operator="equal">
      <formula>""</formula>
    </cfRule>
  </conditionalFormatting>
  <conditionalFormatting sqref="F58:L63">
    <cfRule type="cellIs" dxfId="1824" priority="908" stopIfTrue="1" operator="equal">
      <formula>""</formula>
    </cfRule>
  </conditionalFormatting>
  <conditionalFormatting sqref="N49:T54">
    <cfRule type="cellIs" dxfId="1823" priority="907" stopIfTrue="1" operator="equal">
      <formula>""</formula>
    </cfRule>
  </conditionalFormatting>
  <conditionalFormatting sqref="F49:L54">
    <cfRule type="cellIs" dxfId="1822" priority="906" stopIfTrue="1" operator="equal">
      <formula>""</formula>
    </cfRule>
  </conditionalFormatting>
  <conditionalFormatting sqref="N40:T45">
    <cfRule type="cellIs" dxfId="1821" priority="905" stopIfTrue="1" operator="equal">
      <formula>""</formula>
    </cfRule>
  </conditionalFormatting>
  <conditionalFormatting sqref="F40:L45">
    <cfRule type="cellIs" dxfId="1820" priority="871" stopIfTrue="1" operator="equal">
      <formula>""</formula>
    </cfRule>
  </conditionalFormatting>
  <conditionalFormatting sqref="F22:L27">
    <cfRule type="cellIs" dxfId="1819" priority="903" stopIfTrue="1" operator="equal">
      <formula>""</formula>
    </cfRule>
  </conditionalFormatting>
  <conditionalFormatting sqref="N13:T18">
    <cfRule type="cellIs" dxfId="1818" priority="902" stopIfTrue="1" operator="equal">
      <formula>""</formula>
    </cfRule>
  </conditionalFormatting>
  <conditionalFormatting sqref="F13:L18">
    <cfRule type="cellIs" dxfId="1817" priority="872" stopIfTrue="1" operator="equal">
      <formula>""</formula>
    </cfRule>
  </conditionalFormatting>
  <conditionalFormatting sqref="N22:T27">
    <cfRule type="cellIs" dxfId="1816" priority="900" stopIfTrue="1" operator="equal">
      <formula>""</formula>
    </cfRule>
  </conditionalFormatting>
  <conditionalFormatting sqref="F31:L36">
    <cfRule type="cellIs" dxfId="1815" priority="899" stopIfTrue="1" operator="equal">
      <formula>""</formula>
    </cfRule>
  </conditionalFormatting>
  <conditionalFormatting sqref="M35:S35 N31:T36">
    <cfRule type="cellIs" dxfId="1814" priority="898" stopIfTrue="1" operator="equal">
      <formula>""</formula>
    </cfRule>
  </conditionalFormatting>
  <conditionalFormatting sqref="E38:E39">
    <cfRule type="expression" dxfId="1813" priority="893">
      <formula>SUM(E40:E45)&gt;0</formula>
    </cfRule>
  </conditionalFormatting>
  <conditionalFormatting sqref="E47:E48">
    <cfRule type="expression" dxfId="1812" priority="883">
      <formula>SUM(E49:E54)&gt;0</formula>
    </cfRule>
  </conditionalFormatting>
  <conditionalFormatting sqref="E56:E57">
    <cfRule type="expression" dxfId="1811" priority="882">
      <formula>SUM(E58:E63)&gt;0</formula>
    </cfRule>
  </conditionalFormatting>
  <conditionalFormatting sqref="U56:U57">
    <cfRule type="expression" dxfId="1810" priority="881">
      <formula>SUM(U58:U63)&gt;0</formula>
    </cfRule>
  </conditionalFormatting>
  <conditionalFormatting sqref="U47:U48">
    <cfRule type="expression" dxfId="1809" priority="880">
      <formula>SUM(U49:U54)&gt;0</formula>
    </cfRule>
  </conditionalFormatting>
  <conditionalFormatting sqref="U38:U39">
    <cfRule type="expression" dxfId="1808" priority="879">
      <formula>SUM(U40:U45)&gt;0</formula>
    </cfRule>
  </conditionalFormatting>
  <conditionalFormatting sqref="U29:U30">
    <cfRule type="expression" dxfId="1807" priority="878">
      <formula>SUM(U31:U36)&gt;0</formula>
    </cfRule>
  </conditionalFormatting>
  <conditionalFormatting sqref="E29:E30">
    <cfRule type="expression" dxfId="1806" priority="877">
      <formula>SUM(E31:E36)&gt;0</formula>
    </cfRule>
  </conditionalFormatting>
  <conditionalFormatting sqref="E20:E21">
    <cfRule type="expression" dxfId="1805" priority="876">
      <formula>SUM(E22:E27)&gt;0</formula>
    </cfRule>
  </conditionalFormatting>
  <conditionalFormatting sqref="U20:U21">
    <cfRule type="expression" dxfId="1804" priority="875">
      <formula>SUM(U22:U27)&gt;0</formula>
    </cfRule>
  </conditionalFormatting>
  <conditionalFormatting sqref="U11:U12">
    <cfRule type="expression" dxfId="1803" priority="874">
      <formula>SUM(U13:U18)&gt;0</formula>
    </cfRule>
  </conditionalFormatting>
  <conditionalFormatting sqref="E11:E12">
    <cfRule type="expression" dxfId="1802" priority="873">
      <formula>SUM(E13:E18)&gt;0</formula>
    </cfRule>
  </conditionalFormatting>
  <conditionalFormatting sqref="F40">
    <cfRule type="expression" dxfId="1801" priority="904" stopIfTrue="1">
      <formula>AND(F40&lt;&gt;"",SUMPRODUCT(($B$38:$B$45=F40)*1))</formula>
    </cfRule>
  </conditionalFormatting>
  <conditionalFormatting sqref="G40">
    <cfRule type="expression" dxfId="1800" priority="870" stopIfTrue="1">
      <formula>AND(G40&lt;&gt;"",SUMPRODUCT(($B$38:$B$45=G40)*1))</formula>
    </cfRule>
  </conditionalFormatting>
  <conditionalFormatting sqref="G41">
    <cfRule type="expression" dxfId="1799" priority="869" stopIfTrue="1">
      <formula>AND(G41&lt;&gt;"",SUMPRODUCT(($B$38:$B$45=G41)*1))</formula>
    </cfRule>
  </conditionalFormatting>
  <conditionalFormatting sqref="G42">
    <cfRule type="expression" dxfId="1798" priority="868" stopIfTrue="1">
      <formula>AND(G42&lt;&gt;"",SUMPRODUCT(($B$38:$B$45=G42)*1))</formula>
    </cfRule>
  </conditionalFormatting>
  <conditionalFormatting sqref="G43">
    <cfRule type="expression" dxfId="1797" priority="867" stopIfTrue="1">
      <formula>AND(G43&lt;&gt;"",SUMPRODUCT(($B$38:$B$45=G43)*1))</formula>
    </cfRule>
  </conditionalFormatting>
  <conditionalFormatting sqref="G44">
    <cfRule type="expression" dxfId="1796" priority="866" stopIfTrue="1">
      <formula>AND(G44&lt;&gt;"",SUMPRODUCT(($B$38:$B$45=G44)*1))</formula>
    </cfRule>
  </conditionalFormatting>
  <conditionalFormatting sqref="G45">
    <cfRule type="expression" dxfId="1795" priority="865" stopIfTrue="1">
      <formula>AND(G45&lt;&gt;"",SUMPRODUCT(($B$38:$B$45=G45)*1))</formula>
    </cfRule>
  </conditionalFormatting>
  <conditionalFormatting sqref="G40">
    <cfRule type="expression" dxfId="1794" priority="864" stopIfTrue="1">
      <formula>AND(G40&lt;&gt;"",SUMPRODUCT(($B$38:$B$45=G40)*1))</formula>
    </cfRule>
  </conditionalFormatting>
  <conditionalFormatting sqref="H40">
    <cfRule type="expression" dxfId="1793" priority="863" stopIfTrue="1">
      <formula>AND(H40&lt;&gt;"",SUMPRODUCT(($B$38:$B$45=H40)*1))</formula>
    </cfRule>
  </conditionalFormatting>
  <conditionalFormatting sqref="H40">
    <cfRule type="expression" dxfId="1792" priority="862" stopIfTrue="1">
      <formula>AND(H40&lt;&gt;"",SUMPRODUCT(($B$38:$B$45=H40)*1))</formula>
    </cfRule>
  </conditionalFormatting>
  <conditionalFormatting sqref="I40">
    <cfRule type="expression" dxfId="1791" priority="861" stopIfTrue="1">
      <formula>AND(I40&lt;&gt;"",SUMPRODUCT(($B$38:$B$45=I40)*1))</formula>
    </cfRule>
  </conditionalFormatting>
  <conditionalFormatting sqref="I40">
    <cfRule type="expression" dxfId="1790" priority="860" stopIfTrue="1">
      <formula>AND(I40&lt;&gt;"",SUMPRODUCT(($B$38:$B$45=I40)*1))</formula>
    </cfRule>
  </conditionalFormatting>
  <conditionalFormatting sqref="J40">
    <cfRule type="expression" dxfId="1789" priority="859" stopIfTrue="1">
      <formula>AND(J40&lt;&gt;"",SUMPRODUCT(($B$38:$B$45=J40)*1))</formula>
    </cfRule>
  </conditionalFormatting>
  <conditionalFormatting sqref="J40">
    <cfRule type="expression" dxfId="1788" priority="858" stopIfTrue="1">
      <formula>AND(J40&lt;&gt;"",SUMPRODUCT(($B$38:$B$45=J40)*1))</formula>
    </cfRule>
  </conditionalFormatting>
  <conditionalFormatting sqref="K40">
    <cfRule type="expression" dxfId="1787" priority="857" stopIfTrue="1">
      <formula>AND(K40&lt;&gt;"",SUMPRODUCT(($B$38:$B$45=K40)*1))</formula>
    </cfRule>
  </conditionalFormatting>
  <conditionalFormatting sqref="K40">
    <cfRule type="expression" dxfId="1786" priority="856" stopIfTrue="1">
      <formula>AND(K40&lt;&gt;"",SUMPRODUCT(($B$38:$B$45=K40)*1))</formula>
    </cfRule>
  </conditionalFormatting>
  <conditionalFormatting sqref="L40">
    <cfRule type="expression" dxfId="1785" priority="855" stopIfTrue="1">
      <formula>AND(L40&lt;&gt;"",SUMPRODUCT(($B$38:$B$45=L40)*1))</formula>
    </cfRule>
  </conditionalFormatting>
  <conditionalFormatting sqref="L40">
    <cfRule type="expression" dxfId="1784" priority="854" stopIfTrue="1">
      <formula>AND(L40&lt;&gt;"",SUMPRODUCT(($B$38:$B$45=L40)*1))</formula>
    </cfRule>
  </conditionalFormatting>
  <conditionalFormatting sqref="L41">
    <cfRule type="expression" dxfId="1783" priority="853" stopIfTrue="1">
      <formula>AND(L41&lt;&gt;"",SUMPRODUCT(($B$38:$B$45=L41)*1))</formula>
    </cfRule>
  </conditionalFormatting>
  <conditionalFormatting sqref="L41">
    <cfRule type="expression" dxfId="1782" priority="852" stopIfTrue="1">
      <formula>AND(L41&lt;&gt;"",SUMPRODUCT(($B$38:$B$45=L41)*1))</formula>
    </cfRule>
  </conditionalFormatting>
  <conditionalFormatting sqref="K41">
    <cfRule type="expression" dxfId="1781" priority="851" stopIfTrue="1">
      <formula>AND(K41&lt;&gt;"",SUMPRODUCT(($B$38:$B$45=K41)*1))</formula>
    </cfRule>
  </conditionalFormatting>
  <conditionalFormatting sqref="K41">
    <cfRule type="expression" dxfId="1780" priority="850" stopIfTrue="1">
      <formula>AND(K41&lt;&gt;"",SUMPRODUCT(($B$38:$B$45=K41)*1))</formula>
    </cfRule>
  </conditionalFormatting>
  <conditionalFormatting sqref="J41">
    <cfRule type="expression" dxfId="1779" priority="849" stopIfTrue="1">
      <formula>AND(J41&lt;&gt;"",SUMPRODUCT(($B$38:$B$45=J41)*1))</formula>
    </cfRule>
  </conditionalFormatting>
  <conditionalFormatting sqref="J41">
    <cfRule type="expression" dxfId="1778" priority="848" stopIfTrue="1">
      <formula>AND(J41&lt;&gt;"",SUMPRODUCT(($B$38:$B$45=J41)*1))</formula>
    </cfRule>
  </conditionalFormatting>
  <conditionalFormatting sqref="I41">
    <cfRule type="expression" dxfId="1777" priority="847" stopIfTrue="1">
      <formula>AND(I41&lt;&gt;"",SUMPRODUCT(($B$38:$B$45=I41)*1))</formula>
    </cfRule>
  </conditionalFormatting>
  <conditionalFormatting sqref="I41">
    <cfRule type="expression" dxfId="1776" priority="846" stopIfTrue="1">
      <formula>AND(I41&lt;&gt;"",SUMPRODUCT(($B$38:$B$45=I41)*1))</formula>
    </cfRule>
  </conditionalFormatting>
  <conditionalFormatting sqref="H41">
    <cfRule type="expression" dxfId="1775" priority="845" stopIfTrue="1">
      <formula>AND(H41&lt;&gt;"",SUMPRODUCT(($B$38:$B$45=H41)*1))</formula>
    </cfRule>
  </conditionalFormatting>
  <conditionalFormatting sqref="H41">
    <cfRule type="expression" dxfId="1774" priority="844" stopIfTrue="1">
      <formula>AND(H41&lt;&gt;"",SUMPRODUCT(($B$38:$B$45=H41)*1))</formula>
    </cfRule>
  </conditionalFormatting>
  <conditionalFormatting sqref="G41">
    <cfRule type="expression" dxfId="1773" priority="843" stopIfTrue="1">
      <formula>AND(G41&lt;&gt;"",SUMPRODUCT(($B$38:$B$45=G41)*1))</formula>
    </cfRule>
  </conditionalFormatting>
  <conditionalFormatting sqref="G41">
    <cfRule type="expression" dxfId="1772" priority="842" stopIfTrue="1">
      <formula>AND(G41&lt;&gt;"",SUMPRODUCT(($B$38:$B$45=G41)*1))</formula>
    </cfRule>
  </conditionalFormatting>
  <conditionalFormatting sqref="F41">
    <cfRule type="expression" dxfId="1771" priority="841" stopIfTrue="1">
      <formula>AND(F41&lt;&gt;"",SUMPRODUCT(($B$38:$B$45=F41)*1))</formula>
    </cfRule>
  </conditionalFormatting>
  <conditionalFormatting sqref="F41">
    <cfRule type="expression" dxfId="1770" priority="840" stopIfTrue="1">
      <formula>AND(F41&lt;&gt;"",SUMPRODUCT(($B$38:$B$45=F41)*1))</formula>
    </cfRule>
  </conditionalFormatting>
  <conditionalFormatting sqref="F41">
    <cfRule type="expression" dxfId="1769" priority="839" stopIfTrue="1">
      <formula>AND(F41&lt;&gt;"",SUMPRODUCT(($B$38:$B$45=F41)*1))</formula>
    </cfRule>
  </conditionalFormatting>
  <conditionalFormatting sqref="F41">
    <cfRule type="expression" dxfId="1768" priority="838" stopIfTrue="1">
      <formula>AND(F41&lt;&gt;"",SUMPRODUCT(($B$38:$B$45=F41)*1))</formula>
    </cfRule>
  </conditionalFormatting>
  <conditionalFormatting sqref="G41">
    <cfRule type="expression" dxfId="1767" priority="837" stopIfTrue="1">
      <formula>AND(G41&lt;&gt;"",SUMPRODUCT(($B$38:$B$45=G41)*1))</formula>
    </cfRule>
  </conditionalFormatting>
  <conditionalFormatting sqref="G42">
    <cfRule type="expression" dxfId="1766" priority="836" stopIfTrue="1">
      <formula>AND(G42&lt;&gt;"",SUMPRODUCT(($B$38:$B$45=G42)*1))</formula>
    </cfRule>
  </conditionalFormatting>
  <conditionalFormatting sqref="G41">
    <cfRule type="expression" dxfId="1765" priority="835" stopIfTrue="1">
      <formula>AND(G41&lt;&gt;"",SUMPRODUCT(($B$38:$B$45=G41)*1))</formula>
    </cfRule>
  </conditionalFormatting>
  <conditionalFormatting sqref="H41">
    <cfRule type="expression" dxfId="1764" priority="834" stopIfTrue="1">
      <formula>AND(H41&lt;&gt;"",SUMPRODUCT(($B$38:$B$45=H41)*1))</formula>
    </cfRule>
  </conditionalFormatting>
  <conditionalFormatting sqref="H41">
    <cfRule type="expression" dxfId="1763" priority="833" stopIfTrue="1">
      <formula>AND(H41&lt;&gt;"",SUMPRODUCT(($B$38:$B$45=H41)*1))</formula>
    </cfRule>
  </conditionalFormatting>
  <conditionalFormatting sqref="I41">
    <cfRule type="expression" dxfId="1762" priority="832" stopIfTrue="1">
      <formula>AND(I41&lt;&gt;"",SUMPRODUCT(($B$38:$B$45=I41)*1))</formula>
    </cfRule>
  </conditionalFormatting>
  <conditionalFormatting sqref="I41">
    <cfRule type="expression" dxfId="1761" priority="831" stopIfTrue="1">
      <formula>AND(I41&lt;&gt;"",SUMPRODUCT(($B$38:$B$45=I41)*1))</formula>
    </cfRule>
  </conditionalFormatting>
  <conditionalFormatting sqref="J41">
    <cfRule type="expression" dxfId="1760" priority="830" stopIfTrue="1">
      <formula>AND(J41&lt;&gt;"",SUMPRODUCT(($B$38:$B$45=J41)*1))</formula>
    </cfRule>
  </conditionalFormatting>
  <conditionalFormatting sqref="J41">
    <cfRule type="expression" dxfId="1759" priority="829" stopIfTrue="1">
      <formula>AND(J41&lt;&gt;"",SUMPRODUCT(($B$38:$B$45=J41)*1))</formula>
    </cfRule>
  </conditionalFormatting>
  <conditionalFormatting sqref="K41">
    <cfRule type="expression" dxfId="1758" priority="828" stopIfTrue="1">
      <formula>AND(K41&lt;&gt;"",SUMPRODUCT(($B$38:$B$45=K41)*1))</formula>
    </cfRule>
  </conditionalFormatting>
  <conditionalFormatting sqref="K41">
    <cfRule type="expression" dxfId="1757" priority="827" stopIfTrue="1">
      <formula>AND(K41&lt;&gt;"",SUMPRODUCT(($B$38:$B$45=K41)*1))</formula>
    </cfRule>
  </conditionalFormatting>
  <conditionalFormatting sqref="L41">
    <cfRule type="expression" dxfId="1756" priority="826" stopIfTrue="1">
      <formula>AND(L41&lt;&gt;"",SUMPRODUCT(($B$38:$B$45=L41)*1))</formula>
    </cfRule>
  </conditionalFormatting>
  <conditionalFormatting sqref="L41">
    <cfRule type="expression" dxfId="1755" priority="825" stopIfTrue="1">
      <formula>AND(L41&lt;&gt;"",SUMPRODUCT(($B$38:$B$45=L41)*1))</formula>
    </cfRule>
  </conditionalFormatting>
  <conditionalFormatting sqref="L42">
    <cfRule type="expression" dxfId="1754" priority="824" stopIfTrue="1">
      <formula>AND(L42&lt;&gt;"",SUMPRODUCT(($B$38:$B$45=L42)*1))</formula>
    </cfRule>
  </conditionalFormatting>
  <conditionalFormatting sqref="L42">
    <cfRule type="expression" dxfId="1753" priority="823" stopIfTrue="1">
      <formula>AND(L42&lt;&gt;"",SUMPRODUCT(($B$38:$B$45=L42)*1))</formula>
    </cfRule>
  </conditionalFormatting>
  <conditionalFormatting sqref="K42">
    <cfRule type="expression" dxfId="1752" priority="822" stopIfTrue="1">
      <formula>AND(K42&lt;&gt;"",SUMPRODUCT(($B$38:$B$45=K42)*1))</formula>
    </cfRule>
  </conditionalFormatting>
  <conditionalFormatting sqref="K42">
    <cfRule type="expression" dxfId="1751" priority="821" stopIfTrue="1">
      <formula>AND(K42&lt;&gt;"",SUMPRODUCT(($B$38:$B$45=K42)*1))</formula>
    </cfRule>
  </conditionalFormatting>
  <conditionalFormatting sqref="J42">
    <cfRule type="expression" dxfId="1750" priority="820" stopIfTrue="1">
      <formula>AND(J42&lt;&gt;"",SUMPRODUCT(($B$38:$B$45=J42)*1))</formula>
    </cfRule>
  </conditionalFormatting>
  <conditionalFormatting sqref="J42">
    <cfRule type="expression" dxfId="1749" priority="819" stopIfTrue="1">
      <formula>AND(J42&lt;&gt;"",SUMPRODUCT(($B$38:$B$45=J42)*1))</formula>
    </cfRule>
  </conditionalFormatting>
  <conditionalFormatting sqref="I42">
    <cfRule type="expression" dxfId="1748" priority="818" stopIfTrue="1">
      <formula>AND(I42&lt;&gt;"",SUMPRODUCT(($B$38:$B$45=I42)*1))</formula>
    </cfRule>
  </conditionalFormatting>
  <conditionalFormatting sqref="I42">
    <cfRule type="expression" dxfId="1747" priority="817" stopIfTrue="1">
      <formula>AND(I42&lt;&gt;"",SUMPRODUCT(($B$38:$B$45=I42)*1))</formula>
    </cfRule>
  </conditionalFormatting>
  <conditionalFormatting sqref="H42">
    <cfRule type="expression" dxfId="1746" priority="816" stopIfTrue="1">
      <formula>AND(H42&lt;&gt;"",SUMPRODUCT(($B$38:$B$45=H42)*1))</formula>
    </cfRule>
  </conditionalFormatting>
  <conditionalFormatting sqref="H42">
    <cfRule type="expression" dxfId="1745" priority="815" stopIfTrue="1">
      <formula>AND(H42&lt;&gt;"",SUMPRODUCT(($B$38:$B$45=H42)*1))</formula>
    </cfRule>
  </conditionalFormatting>
  <conditionalFormatting sqref="G42">
    <cfRule type="expression" dxfId="1744" priority="814" stopIfTrue="1">
      <formula>AND(G42&lt;&gt;"",SUMPRODUCT(($B$38:$B$45=G42)*1))</formula>
    </cfRule>
  </conditionalFormatting>
  <conditionalFormatting sqref="G42">
    <cfRule type="expression" dxfId="1743" priority="813" stopIfTrue="1">
      <formula>AND(G42&lt;&gt;"",SUMPRODUCT(($B$38:$B$45=G42)*1))</formula>
    </cfRule>
  </conditionalFormatting>
  <conditionalFormatting sqref="F42">
    <cfRule type="expression" dxfId="1742" priority="812" stopIfTrue="1">
      <formula>AND(F42&lt;&gt;"",SUMPRODUCT(($B$38:$B$45=F42)*1))</formula>
    </cfRule>
  </conditionalFormatting>
  <conditionalFormatting sqref="F42">
    <cfRule type="expression" dxfId="1741" priority="811" stopIfTrue="1">
      <formula>AND(F42&lt;&gt;"",SUMPRODUCT(($B$38:$B$45=F42)*1))</formula>
    </cfRule>
  </conditionalFormatting>
  <conditionalFormatting sqref="F42">
    <cfRule type="expression" dxfId="1740" priority="810" stopIfTrue="1">
      <formula>AND(F42&lt;&gt;"",SUMPRODUCT(($B$38:$B$45=F42)*1))</formula>
    </cfRule>
  </conditionalFormatting>
  <conditionalFormatting sqref="G42">
    <cfRule type="expression" dxfId="1739" priority="809" stopIfTrue="1">
      <formula>AND(G42&lt;&gt;"",SUMPRODUCT(($B$38:$B$45=G42)*1))</formula>
    </cfRule>
  </conditionalFormatting>
  <conditionalFormatting sqref="L42">
    <cfRule type="expression" dxfId="1738" priority="808" stopIfTrue="1">
      <formula>AND(L42&lt;&gt;"",SUMPRODUCT(($B$38:$B$45=L42)*1))</formula>
    </cfRule>
  </conditionalFormatting>
  <conditionalFormatting sqref="L42">
    <cfRule type="expression" dxfId="1737" priority="807" stopIfTrue="1">
      <formula>AND(L42&lt;&gt;"",SUMPRODUCT(($B$38:$B$45=L42)*1))</formula>
    </cfRule>
  </conditionalFormatting>
  <conditionalFormatting sqref="K42">
    <cfRule type="expression" dxfId="1736" priority="806" stopIfTrue="1">
      <formula>AND(K42&lt;&gt;"",SUMPRODUCT(($B$38:$B$45=K42)*1))</formula>
    </cfRule>
  </conditionalFormatting>
  <conditionalFormatting sqref="K42">
    <cfRule type="expression" dxfId="1735" priority="805" stopIfTrue="1">
      <formula>AND(K42&lt;&gt;"",SUMPRODUCT(($B$38:$B$45=K42)*1))</formula>
    </cfRule>
  </conditionalFormatting>
  <conditionalFormatting sqref="J42">
    <cfRule type="expression" dxfId="1734" priority="804" stopIfTrue="1">
      <formula>AND(J42&lt;&gt;"",SUMPRODUCT(($B$38:$B$45=J42)*1))</formula>
    </cfRule>
  </conditionalFormatting>
  <conditionalFormatting sqref="J42">
    <cfRule type="expression" dxfId="1733" priority="803" stopIfTrue="1">
      <formula>AND(J42&lt;&gt;"",SUMPRODUCT(($B$38:$B$45=J42)*1))</formula>
    </cfRule>
  </conditionalFormatting>
  <conditionalFormatting sqref="I42">
    <cfRule type="expression" dxfId="1732" priority="802" stopIfTrue="1">
      <formula>AND(I42&lt;&gt;"",SUMPRODUCT(($B$38:$B$45=I42)*1))</formula>
    </cfRule>
  </conditionalFormatting>
  <conditionalFormatting sqref="I42">
    <cfRule type="expression" dxfId="1731" priority="801" stopIfTrue="1">
      <formula>AND(I42&lt;&gt;"",SUMPRODUCT(($B$38:$B$45=I42)*1))</formula>
    </cfRule>
  </conditionalFormatting>
  <conditionalFormatting sqref="H42">
    <cfRule type="expression" dxfId="1730" priority="800" stopIfTrue="1">
      <formula>AND(H42&lt;&gt;"",SUMPRODUCT(($B$38:$B$45=H42)*1))</formula>
    </cfRule>
  </conditionalFormatting>
  <conditionalFormatting sqref="H42">
    <cfRule type="expression" dxfId="1729" priority="799" stopIfTrue="1">
      <formula>AND(H42&lt;&gt;"",SUMPRODUCT(($B$38:$B$45=H42)*1))</formula>
    </cfRule>
  </conditionalFormatting>
  <conditionalFormatting sqref="G42">
    <cfRule type="expression" dxfId="1728" priority="798" stopIfTrue="1">
      <formula>AND(G42&lt;&gt;"",SUMPRODUCT(($B$38:$B$45=G42)*1))</formula>
    </cfRule>
  </conditionalFormatting>
  <conditionalFormatting sqref="G42">
    <cfRule type="expression" dxfId="1727" priority="797" stopIfTrue="1">
      <formula>AND(G42&lt;&gt;"",SUMPRODUCT(($B$38:$B$45=G42)*1))</formula>
    </cfRule>
  </conditionalFormatting>
  <conditionalFormatting sqref="F42">
    <cfRule type="expression" dxfId="1726" priority="796" stopIfTrue="1">
      <formula>AND(F42&lt;&gt;"",SUMPRODUCT(($B$38:$B$45=F42)*1))</formula>
    </cfRule>
  </conditionalFormatting>
  <conditionalFormatting sqref="F42">
    <cfRule type="expression" dxfId="1725" priority="795" stopIfTrue="1">
      <formula>AND(F42&lt;&gt;"",SUMPRODUCT(($B$38:$B$45=F42)*1))</formula>
    </cfRule>
  </conditionalFormatting>
  <conditionalFormatting sqref="F42">
    <cfRule type="expression" dxfId="1724" priority="794" stopIfTrue="1">
      <formula>AND(F42&lt;&gt;"",SUMPRODUCT(($B$38:$B$45=F42)*1))</formula>
    </cfRule>
  </conditionalFormatting>
  <conditionalFormatting sqref="F42">
    <cfRule type="expression" dxfId="1723" priority="793" stopIfTrue="1">
      <formula>AND(F42&lt;&gt;"",SUMPRODUCT(($B$38:$B$45=F42)*1))</formula>
    </cfRule>
  </conditionalFormatting>
  <conditionalFormatting sqref="G42">
    <cfRule type="expression" dxfId="1722" priority="792" stopIfTrue="1">
      <formula>AND(G42&lt;&gt;"",SUMPRODUCT(($B$38:$B$45=G42)*1))</formula>
    </cfRule>
  </conditionalFormatting>
  <conditionalFormatting sqref="G42">
    <cfRule type="expression" dxfId="1721" priority="791" stopIfTrue="1">
      <formula>AND(G42&lt;&gt;"",SUMPRODUCT(($B$38:$B$45=G42)*1))</formula>
    </cfRule>
  </conditionalFormatting>
  <conditionalFormatting sqref="H42">
    <cfRule type="expression" dxfId="1720" priority="790" stopIfTrue="1">
      <formula>AND(H42&lt;&gt;"",SUMPRODUCT(($B$38:$B$45=H42)*1))</formula>
    </cfRule>
  </conditionalFormatting>
  <conditionalFormatting sqref="H42">
    <cfRule type="expression" dxfId="1719" priority="789" stopIfTrue="1">
      <formula>AND(H42&lt;&gt;"",SUMPRODUCT(($B$38:$B$45=H42)*1))</formula>
    </cfRule>
  </conditionalFormatting>
  <conditionalFormatting sqref="I42">
    <cfRule type="expression" dxfId="1718" priority="788" stopIfTrue="1">
      <formula>AND(I42&lt;&gt;"",SUMPRODUCT(($B$38:$B$45=I42)*1))</formula>
    </cfRule>
  </conditionalFormatting>
  <conditionalFormatting sqref="I42">
    <cfRule type="expression" dxfId="1717" priority="787" stopIfTrue="1">
      <formula>AND(I42&lt;&gt;"",SUMPRODUCT(($B$38:$B$45=I42)*1))</formula>
    </cfRule>
  </conditionalFormatting>
  <conditionalFormatting sqref="J42">
    <cfRule type="expression" dxfId="1716" priority="786" stopIfTrue="1">
      <formula>AND(J42&lt;&gt;"",SUMPRODUCT(($B$38:$B$45=J42)*1))</formula>
    </cfRule>
  </conditionalFormatting>
  <conditionalFormatting sqref="J42">
    <cfRule type="expression" dxfId="1715" priority="785" stopIfTrue="1">
      <formula>AND(J42&lt;&gt;"",SUMPRODUCT(($B$38:$B$45=J42)*1))</formula>
    </cfRule>
  </conditionalFormatting>
  <conditionalFormatting sqref="K42">
    <cfRule type="expression" dxfId="1714" priority="784" stopIfTrue="1">
      <formula>AND(K42&lt;&gt;"",SUMPRODUCT(($B$38:$B$45=K42)*1))</formula>
    </cfRule>
  </conditionalFormatting>
  <conditionalFormatting sqref="K42">
    <cfRule type="expression" dxfId="1713" priority="783" stopIfTrue="1">
      <formula>AND(K42&lt;&gt;"",SUMPRODUCT(($B$38:$B$45=K42)*1))</formula>
    </cfRule>
  </conditionalFormatting>
  <conditionalFormatting sqref="L42">
    <cfRule type="expression" dxfId="1712" priority="782" stopIfTrue="1">
      <formula>AND(L42&lt;&gt;"",SUMPRODUCT(($B$38:$B$45=L42)*1))</formula>
    </cfRule>
  </conditionalFormatting>
  <conditionalFormatting sqref="L42">
    <cfRule type="expression" dxfId="1711" priority="781" stopIfTrue="1">
      <formula>AND(L42&lt;&gt;"",SUMPRODUCT(($B$38:$B$45=L42)*1))</formula>
    </cfRule>
  </conditionalFormatting>
  <conditionalFormatting sqref="G43">
    <cfRule type="expression" dxfId="1710" priority="780" stopIfTrue="1">
      <formula>AND(G43&lt;&gt;"",SUMPRODUCT(($B$38:$B$45=G43)*1))</formula>
    </cfRule>
  </conditionalFormatting>
  <conditionalFormatting sqref="G43">
    <cfRule type="expression" dxfId="1709" priority="779" stopIfTrue="1">
      <formula>AND(G43&lt;&gt;"",SUMPRODUCT(($B$38:$B$45=G43)*1))</formula>
    </cfRule>
  </conditionalFormatting>
  <conditionalFormatting sqref="L43">
    <cfRule type="expression" dxfId="1708" priority="778" stopIfTrue="1">
      <formula>AND(L43&lt;&gt;"",SUMPRODUCT(($B$38:$B$45=L43)*1))</formula>
    </cfRule>
  </conditionalFormatting>
  <conditionalFormatting sqref="L43">
    <cfRule type="expression" dxfId="1707" priority="777" stopIfTrue="1">
      <formula>AND(L43&lt;&gt;"",SUMPRODUCT(($B$38:$B$45=L43)*1))</formula>
    </cfRule>
  </conditionalFormatting>
  <conditionalFormatting sqref="K43">
    <cfRule type="expression" dxfId="1706" priority="776" stopIfTrue="1">
      <formula>AND(K43&lt;&gt;"",SUMPRODUCT(($B$38:$B$45=K43)*1))</formula>
    </cfRule>
  </conditionalFormatting>
  <conditionalFormatting sqref="K43">
    <cfRule type="expression" dxfId="1705" priority="775" stopIfTrue="1">
      <formula>AND(K43&lt;&gt;"",SUMPRODUCT(($B$38:$B$45=K43)*1))</formula>
    </cfRule>
  </conditionalFormatting>
  <conditionalFormatting sqref="J43">
    <cfRule type="expression" dxfId="1704" priority="774" stopIfTrue="1">
      <formula>AND(J43&lt;&gt;"",SUMPRODUCT(($B$38:$B$45=J43)*1))</formula>
    </cfRule>
  </conditionalFormatting>
  <conditionalFormatting sqref="J43">
    <cfRule type="expression" dxfId="1703" priority="773" stopIfTrue="1">
      <formula>AND(J43&lt;&gt;"",SUMPRODUCT(($B$38:$B$45=J43)*1))</formula>
    </cfRule>
  </conditionalFormatting>
  <conditionalFormatting sqref="I43">
    <cfRule type="expression" dxfId="1702" priority="772" stopIfTrue="1">
      <formula>AND(I43&lt;&gt;"",SUMPRODUCT(($B$38:$B$45=I43)*1))</formula>
    </cfRule>
  </conditionalFormatting>
  <conditionalFormatting sqref="I43">
    <cfRule type="expression" dxfId="1701" priority="771" stopIfTrue="1">
      <formula>AND(I43&lt;&gt;"",SUMPRODUCT(($B$38:$B$45=I43)*1))</formula>
    </cfRule>
  </conditionalFormatting>
  <conditionalFormatting sqref="H43">
    <cfRule type="expression" dxfId="1700" priority="770" stopIfTrue="1">
      <formula>AND(H43&lt;&gt;"",SUMPRODUCT(($B$38:$B$45=H43)*1))</formula>
    </cfRule>
  </conditionalFormatting>
  <conditionalFormatting sqref="H43">
    <cfRule type="expression" dxfId="1699" priority="769" stopIfTrue="1">
      <formula>AND(H43&lt;&gt;"",SUMPRODUCT(($B$38:$B$45=H43)*1))</formula>
    </cfRule>
  </conditionalFormatting>
  <conditionalFormatting sqref="G43">
    <cfRule type="expression" dxfId="1698" priority="768" stopIfTrue="1">
      <formula>AND(G43&lt;&gt;"",SUMPRODUCT(($B$38:$B$45=G43)*1))</formula>
    </cfRule>
  </conditionalFormatting>
  <conditionalFormatting sqref="G43">
    <cfRule type="expression" dxfId="1697" priority="767" stopIfTrue="1">
      <formula>AND(G43&lt;&gt;"",SUMPRODUCT(($B$38:$B$45=G43)*1))</formula>
    </cfRule>
  </conditionalFormatting>
  <conditionalFormatting sqref="F43">
    <cfRule type="expression" dxfId="1696" priority="766" stopIfTrue="1">
      <formula>AND(F43&lt;&gt;"",SUMPRODUCT(($B$38:$B$45=F43)*1))</formula>
    </cfRule>
  </conditionalFormatting>
  <conditionalFormatting sqref="F43">
    <cfRule type="expression" dxfId="1695" priority="765" stopIfTrue="1">
      <formula>AND(F43&lt;&gt;"",SUMPRODUCT(($B$38:$B$45=F43)*1))</formula>
    </cfRule>
  </conditionalFormatting>
  <conditionalFormatting sqref="F43">
    <cfRule type="expression" dxfId="1694" priority="764" stopIfTrue="1">
      <formula>AND(F43&lt;&gt;"",SUMPRODUCT(($B$38:$B$45=F43)*1))</formula>
    </cfRule>
  </conditionalFormatting>
  <conditionalFormatting sqref="G43">
    <cfRule type="expression" dxfId="1693" priority="763" stopIfTrue="1">
      <formula>AND(G43&lt;&gt;"",SUMPRODUCT(($B$38:$B$45=G43)*1))</formula>
    </cfRule>
  </conditionalFormatting>
  <conditionalFormatting sqref="L43">
    <cfRule type="expression" dxfId="1692" priority="762" stopIfTrue="1">
      <formula>AND(L43&lt;&gt;"",SUMPRODUCT(($B$38:$B$45=L43)*1))</formula>
    </cfRule>
  </conditionalFormatting>
  <conditionalFormatting sqref="L43">
    <cfRule type="expression" dxfId="1691" priority="761" stopIfTrue="1">
      <formula>AND(L43&lt;&gt;"",SUMPRODUCT(($B$38:$B$45=L43)*1))</formula>
    </cfRule>
  </conditionalFormatting>
  <conditionalFormatting sqref="K43">
    <cfRule type="expression" dxfId="1690" priority="760" stopIfTrue="1">
      <formula>AND(K43&lt;&gt;"",SUMPRODUCT(($B$38:$B$45=K43)*1))</formula>
    </cfRule>
  </conditionalFormatting>
  <conditionalFormatting sqref="K43">
    <cfRule type="expression" dxfId="1689" priority="759" stopIfTrue="1">
      <formula>AND(K43&lt;&gt;"",SUMPRODUCT(($B$38:$B$45=K43)*1))</formula>
    </cfRule>
  </conditionalFormatting>
  <conditionalFormatting sqref="J43">
    <cfRule type="expression" dxfId="1688" priority="758" stopIfTrue="1">
      <formula>AND(J43&lt;&gt;"",SUMPRODUCT(($B$38:$B$45=J43)*1))</formula>
    </cfRule>
  </conditionalFormatting>
  <conditionalFormatting sqref="J43">
    <cfRule type="expression" dxfId="1687" priority="757" stopIfTrue="1">
      <formula>AND(J43&lt;&gt;"",SUMPRODUCT(($B$38:$B$45=J43)*1))</formula>
    </cfRule>
  </conditionalFormatting>
  <conditionalFormatting sqref="I43">
    <cfRule type="expression" dxfId="1686" priority="756" stopIfTrue="1">
      <formula>AND(I43&lt;&gt;"",SUMPRODUCT(($B$38:$B$45=I43)*1))</formula>
    </cfRule>
  </conditionalFormatting>
  <conditionalFormatting sqref="I43">
    <cfRule type="expression" dxfId="1685" priority="755" stopIfTrue="1">
      <formula>AND(I43&lt;&gt;"",SUMPRODUCT(($B$38:$B$45=I43)*1))</formula>
    </cfRule>
  </conditionalFormatting>
  <conditionalFormatting sqref="H43">
    <cfRule type="expression" dxfId="1684" priority="754" stopIfTrue="1">
      <formula>AND(H43&lt;&gt;"",SUMPRODUCT(($B$38:$B$45=H43)*1))</formula>
    </cfRule>
  </conditionalFormatting>
  <conditionalFormatting sqref="H43">
    <cfRule type="expression" dxfId="1683" priority="753" stopIfTrue="1">
      <formula>AND(H43&lt;&gt;"",SUMPRODUCT(($B$38:$B$45=H43)*1))</formula>
    </cfRule>
  </conditionalFormatting>
  <conditionalFormatting sqref="G43">
    <cfRule type="expression" dxfId="1682" priority="752" stopIfTrue="1">
      <formula>AND(G43&lt;&gt;"",SUMPRODUCT(($B$38:$B$45=G43)*1))</formula>
    </cfRule>
  </conditionalFormatting>
  <conditionalFormatting sqref="G43">
    <cfRule type="expression" dxfId="1681" priority="751" stopIfTrue="1">
      <formula>AND(G43&lt;&gt;"",SUMPRODUCT(($B$38:$B$45=G43)*1))</formula>
    </cfRule>
  </conditionalFormatting>
  <conditionalFormatting sqref="F43">
    <cfRule type="expression" dxfId="1680" priority="750" stopIfTrue="1">
      <formula>AND(F43&lt;&gt;"",SUMPRODUCT(($B$38:$B$45=F43)*1))</formula>
    </cfRule>
  </conditionalFormatting>
  <conditionalFormatting sqref="F43">
    <cfRule type="expression" dxfId="1679" priority="749" stopIfTrue="1">
      <formula>AND(F43&lt;&gt;"",SUMPRODUCT(($B$38:$B$45=F43)*1))</formula>
    </cfRule>
  </conditionalFormatting>
  <conditionalFormatting sqref="F43">
    <cfRule type="expression" dxfId="1678" priority="748" stopIfTrue="1">
      <formula>AND(F43&lt;&gt;"",SUMPRODUCT(($B$38:$B$45=F43)*1))</formula>
    </cfRule>
  </conditionalFormatting>
  <conditionalFormatting sqref="F43">
    <cfRule type="expression" dxfId="1677" priority="747" stopIfTrue="1">
      <formula>AND(F43&lt;&gt;"",SUMPRODUCT(($B$38:$B$45=F43)*1))</formula>
    </cfRule>
  </conditionalFormatting>
  <conditionalFormatting sqref="G43">
    <cfRule type="expression" dxfId="1676" priority="746" stopIfTrue="1">
      <formula>AND(G43&lt;&gt;"",SUMPRODUCT(($B$38:$B$45=G43)*1))</formula>
    </cfRule>
  </conditionalFormatting>
  <conditionalFormatting sqref="G43">
    <cfRule type="expression" dxfId="1675" priority="745" stopIfTrue="1">
      <formula>AND(G43&lt;&gt;"",SUMPRODUCT(($B$38:$B$45=G43)*1))</formula>
    </cfRule>
  </conditionalFormatting>
  <conditionalFormatting sqref="H43">
    <cfRule type="expression" dxfId="1674" priority="744" stopIfTrue="1">
      <formula>AND(H43&lt;&gt;"",SUMPRODUCT(($B$38:$B$45=H43)*1))</formula>
    </cfRule>
  </conditionalFormatting>
  <conditionalFormatting sqref="H43">
    <cfRule type="expression" dxfId="1673" priority="743" stopIfTrue="1">
      <formula>AND(H43&lt;&gt;"",SUMPRODUCT(($B$38:$B$45=H43)*1))</formula>
    </cfRule>
  </conditionalFormatting>
  <conditionalFormatting sqref="I43">
    <cfRule type="expression" dxfId="1672" priority="742" stopIfTrue="1">
      <formula>AND(I43&lt;&gt;"",SUMPRODUCT(($B$38:$B$45=I43)*1))</formula>
    </cfRule>
  </conditionalFormatting>
  <conditionalFormatting sqref="I43">
    <cfRule type="expression" dxfId="1671" priority="741" stopIfTrue="1">
      <formula>AND(I43&lt;&gt;"",SUMPRODUCT(($B$38:$B$45=I43)*1))</formula>
    </cfRule>
  </conditionalFormatting>
  <conditionalFormatting sqref="J43">
    <cfRule type="expression" dxfId="1670" priority="740" stopIfTrue="1">
      <formula>AND(J43&lt;&gt;"",SUMPRODUCT(($B$38:$B$45=J43)*1))</formula>
    </cfRule>
  </conditionalFormatting>
  <conditionalFormatting sqref="J43">
    <cfRule type="expression" dxfId="1669" priority="739" stopIfTrue="1">
      <formula>AND(J43&lt;&gt;"",SUMPRODUCT(($B$38:$B$45=J43)*1))</formula>
    </cfRule>
  </conditionalFormatting>
  <conditionalFormatting sqref="K43">
    <cfRule type="expression" dxfId="1668" priority="738" stopIfTrue="1">
      <formula>AND(K43&lt;&gt;"",SUMPRODUCT(($B$38:$B$45=K43)*1))</formula>
    </cfRule>
  </conditionalFormatting>
  <conditionalFormatting sqref="K43">
    <cfRule type="expression" dxfId="1667" priority="737" stopIfTrue="1">
      <formula>AND(K43&lt;&gt;"",SUMPRODUCT(($B$38:$B$45=K43)*1))</formula>
    </cfRule>
  </conditionalFormatting>
  <conditionalFormatting sqref="L43">
    <cfRule type="expression" dxfId="1666" priority="736" stopIfTrue="1">
      <formula>AND(L43&lt;&gt;"",SUMPRODUCT(($B$38:$B$45=L43)*1))</formula>
    </cfRule>
  </conditionalFormatting>
  <conditionalFormatting sqref="L43">
    <cfRule type="expression" dxfId="1665" priority="735" stopIfTrue="1">
      <formula>AND(L43&lt;&gt;"",SUMPRODUCT(($B$38:$B$45=L43)*1))</formula>
    </cfRule>
  </conditionalFormatting>
  <conditionalFormatting sqref="G44">
    <cfRule type="expression" dxfId="1664" priority="734" stopIfTrue="1">
      <formula>AND(G44&lt;&gt;"",SUMPRODUCT(($B$38:$B$45=G44)*1))</formula>
    </cfRule>
  </conditionalFormatting>
  <conditionalFormatting sqref="G44">
    <cfRule type="expression" dxfId="1663" priority="733" stopIfTrue="1">
      <formula>AND(G44&lt;&gt;"",SUMPRODUCT(($B$38:$B$45=G44)*1))</formula>
    </cfRule>
  </conditionalFormatting>
  <conditionalFormatting sqref="G44">
    <cfRule type="expression" dxfId="1662" priority="732" stopIfTrue="1">
      <formula>AND(G44&lt;&gt;"",SUMPRODUCT(($B$38:$B$45=G44)*1))</formula>
    </cfRule>
  </conditionalFormatting>
  <conditionalFormatting sqref="L44">
    <cfRule type="expression" dxfId="1661" priority="731" stopIfTrue="1">
      <formula>AND(L44&lt;&gt;"",SUMPRODUCT(($B$38:$B$45=L44)*1))</formula>
    </cfRule>
  </conditionalFormatting>
  <conditionalFormatting sqref="L44">
    <cfRule type="expression" dxfId="1660" priority="730" stopIfTrue="1">
      <formula>AND(L44&lt;&gt;"",SUMPRODUCT(($B$38:$B$45=L44)*1))</formula>
    </cfRule>
  </conditionalFormatting>
  <conditionalFormatting sqref="K44">
    <cfRule type="expression" dxfId="1659" priority="729" stopIfTrue="1">
      <formula>AND(K44&lt;&gt;"",SUMPRODUCT(($B$38:$B$45=K44)*1))</formula>
    </cfRule>
  </conditionalFormatting>
  <conditionalFormatting sqref="K44">
    <cfRule type="expression" dxfId="1658" priority="728" stopIfTrue="1">
      <formula>AND(K44&lt;&gt;"",SUMPRODUCT(($B$38:$B$45=K44)*1))</formula>
    </cfRule>
  </conditionalFormatting>
  <conditionalFormatting sqref="J44">
    <cfRule type="expression" dxfId="1657" priority="727" stopIfTrue="1">
      <formula>AND(J44&lt;&gt;"",SUMPRODUCT(($B$38:$B$45=J44)*1))</formula>
    </cfRule>
  </conditionalFormatting>
  <conditionalFormatting sqref="J44">
    <cfRule type="expression" dxfId="1656" priority="726" stopIfTrue="1">
      <formula>AND(J44&lt;&gt;"",SUMPRODUCT(($B$38:$B$45=J44)*1))</formula>
    </cfRule>
  </conditionalFormatting>
  <conditionalFormatting sqref="I44">
    <cfRule type="expression" dxfId="1655" priority="725" stopIfTrue="1">
      <formula>AND(I44&lt;&gt;"",SUMPRODUCT(($B$38:$B$45=I44)*1))</formula>
    </cfRule>
  </conditionalFormatting>
  <conditionalFormatting sqref="I44">
    <cfRule type="expression" dxfId="1654" priority="724" stopIfTrue="1">
      <formula>AND(I44&lt;&gt;"",SUMPRODUCT(($B$38:$B$45=I44)*1))</formula>
    </cfRule>
  </conditionalFormatting>
  <conditionalFormatting sqref="H44">
    <cfRule type="expression" dxfId="1653" priority="723" stopIfTrue="1">
      <formula>AND(H44&lt;&gt;"",SUMPRODUCT(($B$38:$B$45=H44)*1))</formula>
    </cfRule>
  </conditionalFormatting>
  <conditionalFormatting sqref="H44">
    <cfRule type="expression" dxfId="1652" priority="722" stopIfTrue="1">
      <formula>AND(H44&lt;&gt;"",SUMPRODUCT(($B$38:$B$45=H44)*1))</formula>
    </cfRule>
  </conditionalFormatting>
  <conditionalFormatting sqref="G44">
    <cfRule type="expression" dxfId="1651" priority="721" stopIfTrue="1">
      <formula>AND(G44&lt;&gt;"",SUMPRODUCT(($B$38:$B$45=G44)*1))</formula>
    </cfRule>
  </conditionalFormatting>
  <conditionalFormatting sqref="G44">
    <cfRule type="expression" dxfId="1650" priority="720" stopIfTrue="1">
      <formula>AND(G44&lt;&gt;"",SUMPRODUCT(($B$38:$B$45=G44)*1))</formula>
    </cfRule>
  </conditionalFormatting>
  <conditionalFormatting sqref="F44">
    <cfRule type="expression" dxfId="1649" priority="719" stopIfTrue="1">
      <formula>AND(F44&lt;&gt;"",SUMPRODUCT(($B$38:$B$45=F44)*1))</formula>
    </cfRule>
  </conditionalFormatting>
  <conditionalFormatting sqref="F44">
    <cfRule type="expression" dxfId="1648" priority="718" stopIfTrue="1">
      <formula>AND(F44&lt;&gt;"",SUMPRODUCT(($B$38:$B$45=F44)*1))</formula>
    </cfRule>
  </conditionalFormatting>
  <conditionalFormatting sqref="F44">
    <cfRule type="expression" dxfId="1647" priority="717" stopIfTrue="1">
      <formula>AND(F44&lt;&gt;"",SUMPRODUCT(($B$38:$B$45=F44)*1))</formula>
    </cfRule>
  </conditionalFormatting>
  <conditionalFormatting sqref="G44">
    <cfRule type="expression" dxfId="1646" priority="716" stopIfTrue="1">
      <formula>AND(G44&lt;&gt;"",SUMPRODUCT(($B$38:$B$45=G44)*1))</formula>
    </cfRule>
  </conditionalFormatting>
  <conditionalFormatting sqref="L44">
    <cfRule type="expression" dxfId="1645" priority="715" stopIfTrue="1">
      <formula>AND(L44&lt;&gt;"",SUMPRODUCT(($B$38:$B$45=L44)*1))</formula>
    </cfRule>
  </conditionalFormatting>
  <conditionalFormatting sqref="L44">
    <cfRule type="expression" dxfId="1644" priority="714" stopIfTrue="1">
      <formula>AND(L44&lt;&gt;"",SUMPRODUCT(($B$38:$B$45=L44)*1))</formula>
    </cfRule>
  </conditionalFormatting>
  <conditionalFormatting sqref="K44">
    <cfRule type="expression" dxfId="1643" priority="713" stopIfTrue="1">
      <formula>AND(K44&lt;&gt;"",SUMPRODUCT(($B$38:$B$45=K44)*1))</formula>
    </cfRule>
  </conditionalFormatting>
  <conditionalFormatting sqref="K44">
    <cfRule type="expression" dxfId="1642" priority="712" stopIfTrue="1">
      <formula>AND(K44&lt;&gt;"",SUMPRODUCT(($B$38:$B$45=K44)*1))</formula>
    </cfRule>
  </conditionalFormatting>
  <conditionalFormatting sqref="J44">
    <cfRule type="expression" dxfId="1641" priority="711" stopIfTrue="1">
      <formula>AND(J44&lt;&gt;"",SUMPRODUCT(($B$38:$B$45=J44)*1))</formula>
    </cfRule>
  </conditionalFormatting>
  <conditionalFormatting sqref="J44">
    <cfRule type="expression" dxfId="1640" priority="710" stopIfTrue="1">
      <formula>AND(J44&lt;&gt;"",SUMPRODUCT(($B$38:$B$45=J44)*1))</formula>
    </cfRule>
  </conditionalFormatting>
  <conditionalFormatting sqref="I44">
    <cfRule type="expression" dxfId="1639" priority="709" stopIfTrue="1">
      <formula>AND(I44&lt;&gt;"",SUMPRODUCT(($B$38:$B$45=I44)*1))</formula>
    </cfRule>
  </conditionalFormatting>
  <conditionalFormatting sqref="I44">
    <cfRule type="expression" dxfId="1638" priority="708" stopIfTrue="1">
      <formula>AND(I44&lt;&gt;"",SUMPRODUCT(($B$38:$B$45=I44)*1))</formula>
    </cfRule>
  </conditionalFormatting>
  <conditionalFormatting sqref="H44">
    <cfRule type="expression" dxfId="1637" priority="707" stopIfTrue="1">
      <formula>AND(H44&lt;&gt;"",SUMPRODUCT(($B$38:$B$45=H44)*1))</formula>
    </cfRule>
  </conditionalFormatting>
  <conditionalFormatting sqref="H44">
    <cfRule type="expression" dxfId="1636" priority="706" stopIfTrue="1">
      <formula>AND(H44&lt;&gt;"",SUMPRODUCT(($B$38:$B$45=H44)*1))</formula>
    </cfRule>
  </conditionalFormatting>
  <conditionalFormatting sqref="G44">
    <cfRule type="expression" dxfId="1635" priority="705" stopIfTrue="1">
      <formula>AND(G44&lt;&gt;"",SUMPRODUCT(($B$38:$B$45=G44)*1))</formula>
    </cfRule>
  </conditionalFormatting>
  <conditionalFormatting sqref="G44">
    <cfRule type="expression" dxfId="1634" priority="704" stopIfTrue="1">
      <formula>AND(G44&lt;&gt;"",SUMPRODUCT(($B$38:$B$45=G44)*1))</formula>
    </cfRule>
  </conditionalFormatting>
  <conditionalFormatting sqref="F44">
    <cfRule type="expression" dxfId="1633" priority="703" stopIfTrue="1">
      <formula>AND(F44&lt;&gt;"",SUMPRODUCT(($B$38:$B$45=F44)*1))</formula>
    </cfRule>
  </conditionalFormatting>
  <conditionalFormatting sqref="F44">
    <cfRule type="expression" dxfId="1632" priority="702" stopIfTrue="1">
      <formula>AND(F44&lt;&gt;"",SUMPRODUCT(($B$38:$B$45=F44)*1))</formula>
    </cfRule>
  </conditionalFormatting>
  <conditionalFormatting sqref="F44">
    <cfRule type="expression" dxfId="1631" priority="701" stopIfTrue="1">
      <formula>AND(F44&lt;&gt;"",SUMPRODUCT(($B$38:$B$45=F44)*1))</formula>
    </cfRule>
  </conditionalFormatting>
  <conditionalFormatting sqref="F44">
    <cfRule type="expression" dxfId="1630" priority="700" stopIfTrue="1">
      <formula>AND(F44&lt;&gt;"",SUMPRODUCT(($B$38:$B$45=F44)*1))</formula>
    </cfRule>
  </conditionalFormatting>
  <conditionalFormatting sqref="G44">
    <cfRule type="expression" dxfId="1629" priority="699" stopIfTrue="1">
      <formula>AND(G44&lt;&gt;"",SUMPRODUCT(($B$38:$B$45=G44)*1))</formula>
    </cfRule>
  </conditionalFormatting>
  <conditionalFormatting sqref="G44">
    <cfRule type="expression" dxfId="1628" priority="698" stopIfTrue="1">
      <formula>AND(G44&lt;&gt;"",SUMPRODUCT(($B$38:$B$45=G44)*1))</formula>
    </cfRule>
  </conditionalFormatting>
  <conditionalFormatting sqref="H44">
    <cfRule type="expression" dxfId="1627" priority="697" stopIfTrue="1">
      <formula>AND(H44&lt;&gt;"",SUMPRODUCT(($B$38:$B$45=H44)*1))</formula>
    </cfRule>
  </conditionalFormatting>
  <conditionalFormatting sqref="H44">
    <cfRule type="expression" dxfId="1626" priority="696" stopIfTrue="1">
      <formula>AND(H44&lt;&gt;"",SUMPRODUCT(($B$38:$B$45=H44)*1))</formula>
    </cfRule>
  </conditionalFormatting>
  <conditionalFormatting sqref="I44">
    <cfRule type="expression" dxfId="1625" priority="695" stopIfTrue="1">
      <formula>AND(I44&lt;&gt;"",SUMPRODUCT(($B$38:$B$45=I44)*1))</formula>
    </cfRule>
  </conditionalFormatting>
  <conditionalFormatting sqref="I44">
    <cfRule type="expression" dxfId="1624" priority="694" stopIfTrue="1">
      <formula>AND(I44&lt;&gt;"",SUMPRODUCT(($B$38:$B$45=I44)*1))</formula>
    </cfRule>
  </conditionalFormatting>
  <conditionalFormatting sqref="J44">
    <cfRule type="expression" dxfId="1623" priority="693" stopIfTrue="1">
      <formula>AND(J44&lt;&gt;"",SUMPRODUCT(($B$38:$B$45=J44)*1))</formula>
    </cfRule>
  </conditionalFormatting>
  <conditionalFormatting sqref="J44">
    <cfRule type="expression" dxfId="1622" priority="692" stopIfTrue="1">
      <formula>AND(J44&lt;&gt;"",SUMPRODUCT(($B$38:$B$45=J44)*1))</formula>
    </cfRule>
  </conditionalFormatting>
  <conditionalFormatting sqref="K44">
    <cfRule type="expression" dxfId="1621" priority="691" stopIfTrue="1">
      <formula>AND(K44&lt;&gt;"",SUMPRODUCT(($B$38:$B$45=K44)*1))</formula>
    </cfRule>
  </conditionalFormatting>
  <conditionalFormatting sqref="K44">
    <cfRule type="expression" dxfId="1620" priority="690" stopIfTrue="1">
      <formula>AND(K44&lt;&gt;"",SUMPRODUCT(($B$38:$B$45=K44)*1))</formula>
    </cfRule>
  </conditionalFormatting>
  <conditionalFormatting sqref="L44">
    <cfRule type="expression" dxfId="1619" priority="689" stopIfTrue="1">
      <formula>AND(L44&lt;&gt;"",SUMPRODUCT(($B$38:$B$45=L44)*1))</formula>
    </cfRule>
  </conditionalFormatting>
  <conditionalFormatting sqref="L44">
    <cfRule type="expression" dxfId="1618" priority="688" stopIfTrue="1">
      <formula>AND(L44&lt;&gt;"",SUMPRODUCT(($B$38:$B$45=L44)*1))</formula>
    </cfRule>
  </conditionalFormatting>
  <conditionalFormatting sqref="G45">
    <cfRule type="expression" dxfId="1617" priority="687" stopIfTrue="1">
      <formula>AND(G45&lt;&gt;"",SUMPRODUCT(($B$38:$B$45=G45)*1))</formula>
    </cfRule>
  </conditionalFormatting>
  <conditionalFormatting sqref="G45">
    <cfRule type="expression" dxfId="1616" priority="686" stopIfTrue="1">
      <formula>AND(G45&lt;&gt;"",SUMPRODUCT(($B$38:$B$45=G45)*1))</formula>
    </cfRule>
  </conditionalFormatting>
  <conditionalFormatting sqref="G45">
    <cfRule type="expression" dxfId="1615" priority="685" stopIfTrue="1">
      <formula>AND(G45&lt;&gt;"",SUMPRODUCT(($B$38:$B$45=G45)*1))</formula>
    </cfRule>
  </conditionalFormatting>
  <conditionalFormatting sqref="G45">
    <cfRule type="expression" dxfId="1614" priority="684" stopIfTrue="1">
      <formula>AND(G45&lt;&gt;"",SUMPRODUCT(($B$38:$B$45=G45)*1))</formula>
    </cfRule>
  </conditionalFormatting>
  <conditionalFormatting sqref="G45">
    <cfRule type="expression" dxfId="1613" priority="683" stopIfTrue="1">
      <formula>AND(G45&lt;&gt;"",SUMPRODUCT(($B$38:$B$45=G45)*1))</formula>
    </cfRule>
  </conditionalFormatting>
  <conditionalFormatting sqref="G45">
    <cfRule type="expression" dxfId="1612" priority="682" stopIfTrue="1">
      <formula>AND(G45&lt;&gt;"",SUMPRODUCT(($B$38:$B$45=G45)*1))</formula>
    </cfRule>
  </conditionalFormatting>
  <conditionalFormatting sqref="F45">
    <cfRule type="expression" dxfId="1611" priority="681" stopIfTrue="1">
      <formula>AND(F45&lt;&gt;"",SUMPRODUCT(($B$38:$B$45=F45)*1))</formula>
    </cfRule>
  </conditionalFormatting>
  <conditionalFormatting sqref="F45">
    <cfRule type="expression" dxfId="1610" priority="680" stopIfTrue="1">
      <formula>AND(F45&lt;&gt;"",SUMPRODUCT(($B$38:$B$45=F45)*1))</formula>
    </cfRule>
  </conditionalFormatting>
  <conditionalFormatting sqref="F45">
    <cfRule type="expression" dxfId="1609" priority="679" stopIfTrue="1">
      <formula>AND(F45&lt;&gt;"",SUMPRODUCT(($B$38:$B$45=F45)*1))</formula>
    </cfRule>
  </conditionalFormatting>
  <conditionalFormatting sqref="G45">
    <cfRule type="expression" dxfId="1608" priority="678" stopIfTrue="1">
      <formula>AND(G45&lt;&gt;"",SUMPRODUCT(($B$38:$B$45=G45)*1))</formula>
    </cfRule>
  </conditionalFormatting>
  <conditionalFormatting sqref="G45">
    <cfRule type="expression" dxfId="1607" priority="677" stopIfTrue="1">
      <formula>AND(G45&lt;&gt;"",SUMPRODUCT(($B$38:$B$45=G45)*1))</formula>
    </cfRule>
  </conditionalFormatting>
  <conditionalFormatting sqref="G45">
    <cfRule type="expression" dxfId="1606" priority="676" stopIfTrue="1">
      <formula>AND(G45&lt;&gt;"",SUMPRODUCT(($B$38:$B$45=G45)*1))</formula>
    </cfRule>
  </conditionalFormatting>
  <conditionalFormatting sqref="F45">
    <cfRule type="expression" dxfId="1605" priority="675" stopIfTrue="1">
      <formula>AND(F45&lt;&gt;"",SUMPRODUCT(($B$38:$B$45=F45)*1))</formula>
    </cfRule>
  </conditionalFormatting>
  <conditionalFormatting sqref="F45">
    <cfRule type="expression" dxfId="1604" priority="674" stopIfTrue="1">
      <formula>AND(F45&lt;&gt;"",SUMPRODUCT(($B$38:$B$45=F45)*1))</formula>
    </cfRule>
  </conditionalFormatting>
  <conditionalFormatting sqref="F45">
    <cfRule type="expression" dxfId="1603" priority="673" stopIfTrue="1">
      <formula>AND(F45&lt;&gt;"",SUMPRODUCT(($B$38:$B$45=F45)*1))</formula>
    </cfRule>
  </conditionalFormatting>
  <conditionalFormatting sqref="F45">
    <cfRule type="expression" dxfId="1602" priority="672" stopIfTrue="1">
      <formula>AND(F45&lt;&gt;"",SUMPRODUCT(($B$38:$B$45=F45)*1))</formula>
    </cfRule>
  </conditionalFormatting>
  <conditionalFormatting sqref="G45">
    <cfRule type="expression" dxfId="1601" priority="671" stopIfTrue="1">
      <formula>AND(G45&lt;&gt;"",SUMPRODUCT(($B$38:$B$45=G45)*1))</formula>
    </cfRule>
  </conditionalFormatting>
  <conditionalFormatting sqref="G45">
    <cfRule type="expression" dxfId="1600" priority="670" stopIfTrue="1">
      <formula>AND(G45&lt;&gt;"",SUMPRODUCT(($B$38:$B$45=G45)*1))</formula>
    </cfRule>
  </conditionalFormatting>
  <conditionalFormatting sqref="F49">
    <cfRule type="expression" dxfId="1599" priority="669">
      <formula>AND(F49&lt;&gt;"",SUMPRODUCT(($B$47:$B$54=F49)*1))</formula>
    </cfRule>
  </conditionalFormatting>
  <conditionalFormatting sqref="G49">
    <cfRule type="expression" dxfId="1598" priority="668">
      <formula>AND(G49&lt;&gt;"",SUMPRODUCT(($B$47:$B$54=G49)*1))</formula>
    </cfRule>
  </conditionalFormatting>
  <conditionalFormatting sqref="H49">
    <cfRule type="expression" dxfId="1597" priority="667">
      <formula>AND(H49&lt;&gt;"",SUMPRODUCT(($B$47:$B$54=H49)*1))</formula>
    </cfRule>
  </conditionalFormatting>
  <conditionalFormatting sqref="I49">
    <cfRule type="expression" dxfId="1596" priority="666">
      <formula>AND(I49&lt;&gt;"",SUMPRODUCT(($B$47:$B$54=I49)*1))</formula>
    </cfRule>
  </conditionalFormatting>
  <conditionalFormatting sqref="J49">
    <cfRule type="expression" dxfId="1595" priority="665">
      <formula>AND(J49&lt;&gt;"",SUMPRODUCT(($B$47:$B$54=J49)*1))</formula>
    </cfRule>
  </conditionalFormatting>
  <conditionalFormatting sqref="K49">
    <cfRule type="expression" dxfId="1594" priority="664">
      <formula>AND(K49&lt;&gt;"",SUMPRODUCT(($B$47:$B$54=K49)*1))</formula>
    </cfRule>
  </conditionalFormatting>
  <conditionalFormatting sqref="L49">
    <cfRule type="expression" dxfId="1593" priority="663">
      <formula>AND(L49&lt;&gt;"",SUMPRODUCT(($B$47:$B$54=L49)*1))</formula>
    </cfRule>
  </conditionalFormatting>
  <conditionalFormatting sqref="L50">
    <cfRule type="expression" dxfId="1592" priority="662">
      <formula>AND(L50&lt;&gt;"",SUMPRODUCT(($B$47:$B$54=L50)*1))</formula>
    </cfRule>
  </conditionalFormatting>
  <conditionalFormatting sqref="K50">
    <cfRule type="expression" dxfId="1591" priority="661">
      <formula>AND(K50&lt;&gt;"",SUMPRODUCT(($B$47:$B$54=K50)*1))</formula>
    </cfRule>
  </conditionalFormatting>
  <conditionalFormatting sqref="J50">
    <cfRule type="expression" dxfId="1590" priority="660">
      <formula>AND(J50&lt;&gt;"",SUMPRODUCT(($B$47:$B$54=J50)*1))</formula>
    </cfRule>
  </conditionalFormatting>
  <conditionalFormatting sqref="I50">
    <cfRule type="expression" dxfId="1589" priority="659">
      <formula>AND(I50&lt;&gt;"",SUMPRODUCT(($B$47:$B$54=I50)*1))</formula>
    </cfRule>
  </conditionalFormatting>
  <conditionalFormatting sqref="H50">
    <cfRule type="expression" dxfId="1588" priority="658">
      <formula>AND(H50&lt;&gt;"",SUMPRODUCT(($B$47:$B$54=H50)*1))</formula>
    </cfRule>
  </conditionalFormatting>
  <conditionalFormatting sqref="G50">
    <cfRule type="expression" dxfId="1587" priority="657">
      <formula>AND(G50&lt;&gt;"",SUMPRODUCT(($B$47:$B$54=G50)*1))</formula>
    </cfRule>
  </conditionalFormatting>
  <conditionalFormatting sqref="F50">
    <cfRule type="expression" dxfId="1586" priority="656">
      <formula>AND(F50&lt;&gt;"",SUMPRODUCT(($B$47:$B$54=F50)*1))</formula>
    </cfRule>
  </conditionalFormatting>
  <conditionalFormatting sqref="L51">
    <cfRule type="expression" dxfId="1585" priority="655">
      <formula>AND(L51&lt;&gt;"",SUMPRODUCT(($B$47:$B$54=L51)*1))</formula>
    </cfRule>
  </conditionalFormatting>
  <conditionalFormatting sqref="K51">
    <cfRule type="expression" dxfId="1584" priority="654">
      <formula>AND(K51&lt;&gt;"",SUMPRODUCT(($B$47:$B$54=K51)*1))</formula>
    </cfRule>
  </conditionalFormatting>
  <conditionalFormatting sqref="J51">
    <cfRule type="expression" dxfId="1583" priority="653">
      <formula>AND(J51&lt;&gt;"",SUMPRODUCT(($B$47:$B$54=J51)*1))</formula>
    </cfRule>
  </conditionalFormatting>
  <conditionalFormatting sqref="I51">
    <cfRule type="expression" dxfId="1582" priority="652">
      <formula>AND(I51&lt;&gt;"",SUMPRODUCT(($B$47:$B$54=I51)*1))</formula>
    </cfRule>
  </conditionalFormatting>
  <conditionalFormatting sqref="H51">
    <cfRule type="expression" dxfId="1581" priority="651">
      <formula>AND(H51&lt;&gt;"",SUMPRODUCT(($B$47:$B$54=H51)*1))</formula>
    </cfRule>
  </conditionalFormatting>
  <conditionalFormatting sqref="G51">
    <cfRule type="expression" dxfId="1580" priority="650">
      <formula>AND(G51&lt;&gt;"",SUMPRODUCT(($B$47:$B$54=G51)*1))</formula>
    </cfRule>
  </conditionalFormatting>
  <conditionalFormatting sqref="F51">
    <cfRule type="expression" dxfId="1579" priority="649">
      <formula>AND(F51&lt;&gt;"",SUMPRODUCT(($B$47:$B$54=F51)*1))</formula>
    </cfRule>
  </conditionalFormatting>
  <conditionalFormatting sqref="L52">
    <cfRule type="expression" dxfId="1578" priority="648">
      <formula>AND(L52&lt;&gt;"",SUMPRODUCT(($B$47:$B$54=L52)*1))</formula>
    </cfRule>
  </conditionalFormatting>
  <conditionalFormatting sqref="K52">
    <cfRule type="expression" dxfId="1577" priority="647">
      <formula>AND(K52&lt;&gt;"",SUMPRODUCT(($B$47:$B$54=K52)*1))</formula>
    </cfRule>
  </conditionalFormatting>
  <conditionalFormatting sqref="J52">
    <cfRule type="expression" dxfId="1576" priority="646">
      <formula>AND(J52&lt;&gt;"",SUMPRODUCT(($B$47:$B$54=J52)*1))</formula>
    </cfRule>
  </conditionalFormatting>
  <conditionalFormatting sqref="I52">
    <cfRule type="expression" dxfId="1575" priority="645">
      <formula>AND(I52&lt;&gt;"",SUMPRODUCT(($B$47:$B$54=I52)*1))</formula>
    </cfRule>
  </conditionalFormatting>
  <conditionalFormatting sqref="H52">
    <cfRule type="expression" dxfId="1574" priority="644">
      <formula>AND(H52&lt;&gt;"",SUMPRODUCT(($B$47:$B$54=H52)*1))</formula>
    </cfRule>
  </conditionalFormatting>
  <conditionalFormatting sqref="G52">
    <cfRule type="expression" dxfId="1573" priority="643">
      <formula>AND(G52&lt;&gt;"",SUMPRODUCT(($B$47:$B$54=G52)*1))</formula>
    </cfRule>
  </conditionalFormatting>
  <conditionalFormatting sqref="F52">
    <cfRule type="expression" dxfId="1572" priority="642">
      <formula>AND(F52&lt;&gt;"",SUMPRODUCT(($B$47:$B$54=F52)*1))</formula>
    </cfRule>
  </conditionalFormatting>
  <conditionalFormatting sqref="L53">
    <cfRule type="expression" dxfId="1571" priority="641">
      <formula>AND(L53&lt;&gt;"",SUMPRODUCT(($B$47:$B$54=L53)*1))</formula>
    </cfRule>
  </conditionalFormatting>
  <conditionalFormatting sqref="K53">
    <cfRule type="expression" dxfId="1570" priority="640">
      <formula>AND(K53&lt;&gt;"",SUMPRODUCT(($B$47:$B$54=K53)*1))</formula>
    </cfRule>
  </conditionalFormatting>
  <conditionalFormatting sqref="J53">
    <cfRule type="expression" dxfId="1569" priority="639">
      <formula>AND(J53&lt;&gt;"",SUMPRODUCT(($B$47:$B$54=J53)*1))</formula>
    </cfRule>
  </conditionalFormatting>
  <conditionalFormatting sqref="I53">
    <cfRule type="expression" dxfId="1568" priority="638">
      <formula>AND(I53&lt;&gt;"",SUMPRODUCT(($B$47:$B$54=I53)*1))</formula>
    </cfRule>
  </conditionalFormatting>
  <conditionalFormatting sqref="H53">
    <cfRule type="expression" dxfId="1567" priority="637">
      <formula>AND(H53&lt;&gt;"",SUMPRODUCT(($B$47:$B$54=H53)*1))</formula>
    </cfRule>
  </conditionalFormatting>
  <conditionalFormatting sqref="G53">
    <cfRule type="expression" dxfId="1566" priority="636">
      <formula>AND(G53&lt;&gt;"",SUMPRODUCT(($B$47:$B$54=G53)*1))</formula>
    </cfRule>
  </conditionalFormatting>
  <conditionalFormatting sqref="F53">
    <cfRule type="expression" dxfId="1565" priority="635">
      <formula>AND(F53&lt;&gt;"",SUMPRODUCT(($B$47:$B$54=F53)*1))</formula>
    </cfRule>
  </conditionalFormatting>
  <conditionalFormatting sqref="G54">
    <cfRule type="expression" dxfId="1564" priority="634">
      <formula>AND(G54&lt;&gt;"",SUMPRODUCT(($B$47:$B$54=G54)*1))</formula>
    </cfRule>
  </conditionalFormatting>
  <conditionalFormatting sqref="F54">
    <cfRule type="expression" dxfId="1563" priority="633">
      <formula>AND(F54&lt;&gt;"",SUMPRODUCT(($B$47:$B$54=F54)*1))</formula>
    </cfRule>
  </conditionalFormatting>
  <conditionalFormatting sqref="F58">
    <cfRule type="expression" dxfId="1562" priority="632">
      <formula>AND(F58&lt;&gt;"",SUMPRODUCT(($B$56:$B$63=F58)*1))</formula>
    </cfRule>
  </conditionalFormatting>
  <conditionalFormatting sqref="G58">
    <cfRule type="expression" dxfId="1561" priority="631">
      <formula>AND(G58&lt;&gt;"",SUMPRODUCT(($B$56:$B$63=G58)*1))</formula>
    </cfRule>
  </conditionalFormatting>
  <conditionalFormatting sqref="H58">
    <cfRule type="expression" dxfId="1560" priority="630">
      <formula>AND(H58&lt;&gt;"",SUMPRODUCT(($B$56:$B$63=H58)*1))</formula>
    </cfRule>
  </conditionalFormatting>
  <conditionalFormatting sqref="I58">
    <cfRule type="expression" dxfId="1559" priority="629">
      <formula>AND(I58&lt;&gt;"",SUMPRODUCT(($B$56:$B$63=I58)*1))</formula>
    </cfRule>
  </conditionalFormatting>
  <conditionalFormatting sqref="J58">
    <cfRule type="expression" dxfId="1558" priority="628">
      <formula>AND(J58&lt;&gt;"",SUMPRODUCT(($B$56:$B$63=J58)*1))</formula>
    </cfRule>
  </conditionalFormatting>
  <conditionalFormatting sqref="K58">
    <cfRule type="expression" dxfId="1557" priority="627">
      <formula>AND(K58&lt;&gt;"",SUMPRODUCT(($B$56:$B$63=K58)*1))</formula>
    </cfRule>
  </conditionalFormatting>
  <conditionalFormatting sqref="L58">
    <cfRule type="expression" dxfId="1556" priority="626">
      <formula>AND(L58&lt;&gt;"",SUMPRODUCT(($B$56:$B$63=L58)*1))</formula>
    </cfRule>
  </conditionalFormatting>
  <conditionalFormatting sqref="F59">
    <cfRule type="expression" dxfId="1555" priority="625">
      <formula>AND(F59&lt;&gt;"",SUMPRODUCT(($B$56:$B$63=F59)*1))</formula>
    </cfRule>
  </conditionalFormatting>
  <conditionalFormatting sqref="G59">
    <cfRule type="expression" dxfId="1554" priority="624">
      <formula>AND(G59&lt;&gt;"",SUMPRODUCT(($B$56:$B$63=G59)*1))</formula>
    </cfRule>
  </conditionalFormatting>
  <conditionalFormatting sqref="H59">
    <cfRule type="expression" dxfId="1553" priority="623">
      <formula>AND(H59&lt;&gt;"",SUMPRODUCT(($B$56:$B$63=H59)*1))</formula>
    </cfRule>
  </conditionalFormatting>
  <conditionalFormatting sqref="I59">
    <cfRule type="expression" dxfId="1552" priority="622">
      <formula>AND(I59&lt;&gt;"",SUMPRODUCT(($B$56:$B$63=I59)*1))</formula>
    </cfRule>
  </conditionalFormatting>
  <conditionalFormatting sqref="J59">
    <cfRule type="expression" dxfId="1551" priority="621">
      <formula>AND(J59&lt;&gt;"",SUMPRODUCT(($B$56:$B$63=J59)*1))</formula>
    </cfRule>
  </conditionalFormatting>
  <conditionalFormatting sqref="K59">
    <cfRule type="expression" dxfId="1550" priority="620">
      <formula>AND(K59&lt;&gt;"",SUMPRODUCT(($B$56:$B$63=K59)*1))</formula>
    </cfRule>
  </conditionalFormatting>
  <conditionalFormatting sqref="L59">
    <cfRule type="expression" dxfId="1549" priority="619">
      <formula>AND(L59&lt;&gt;"",SUMPRODUCT(($B$56:$B$63=L59)*1))</formula>
    </cfRule>
  </conditionalFormatting>
  <conditionalFormatting sqref="F60">
    <cfRule type="expression" dxfId="1548" priority="618">
      <formula>AND(F60&lt;&gt;"",SUMPRODUCT(($B$56:$B$63=F60)*1))</formula>
    </cfRule>
  </conditionalFormatting>
  <conditionalFormatting sqref="G60">
    <cfRule type="expression" dxfId="1547" priority="617">
      <formula>AND(G60&lt;&gt;"",SUMPRODUCT(($B$56:$B$63=G60)*1))</formula>
    </cfRule>
  </conditionalFormatting>
  <conditionalFormatting sqref="H60">
    <cfRule type="expression" dxfId="1546" priority="616">
      <formula>AND(H60&lt;&gt;"",SUMPRODUCT(($B$56:$B$63=H60)*1))</formula>
    </cfRule>
  </conditionalFormatting>
  <conditionalFormatting sqref="I60">
    <cfRule type="expression" dxfId="1545" priority="615">
      <formula>AND(I60&lt;&gt;"",SUMPRODUCT(($B$56:$B$63=I60)*1))</formula>
    </cfRule>
  </conditionalFormatting>
  <conditionalFormatting sqref="J60">
    <cfRule type="expression" dxfId="1544" priority="614">
      <formula>AND(J60&lt;&gt;"",SUMPRODUCT(($B$56:$B$63=J60)*1))</formula>
    </cfRule>
  </conditionalFormatting>
  <conditionalFormatting sqref="K60">
    <cfRule type="expression" dxfId="1543" priority="613">
      <formula>AND(K60&lt;&gt;"",SUMPRODUCT(($B$56:$B$63=K60)*1))</formula>
    </cfRule>
  </conditionalFormatting>
  <conditionalFormatting sqref="L60">
    <cfRule type="expression" dxfId="1542" priority="612">
      <formula>AND(L60&lt;&gt;"",SUMPRODUCT(($B$56:$B$63=L60)*1))</formula>
    </cfRule>
  </conditionalFormatting>
  <conditionalFormatting sqref="F61">
    <cfRule type="expression" dxfId="1541" priority="611">
      <formula>AND(F61&lt;&gt;"",SUMPRODUCT(($B$56:$B$63=F61)*1))</formula>
    </cfRule>
  </conditionalFormatting>
  <conditionalFormatting sqref="G61">
    <cfRule type="expression" dxfId="1540" priority="610">
      <formula>AND(G61&lt;&gt;"",SUMPRODUCT(($B$56:$B$63=G61)*1))</formula>
    </cfRule>
  </conditionalFormatting>
  <conditionalFormatting sqref="H61">
    <cfRule type="expression" dxfId="1539" priority="609">
      <formula>AND(H61&lt;&gt;"",SUMPRODUCT(($B$56:$B$63=H61)*1))</formula>
    </cfRule>
  </conditionalFormatting>
  <conditionalFormatting sqref="I61">
    <cfRule type="expression" dxfId="1538" priority="608">
      <formula>AND(I61&lt;&gt;"",SUMPRODUCT(($B$56:$B$63=I61)*1))</formula>
    </cfRule>
  </conditionalFormatting>
  <conditionalFormatting sqref="J61">
    <cfRule type="expression" dxfId="1537" priority="607">
      <formula>AND(J61&lt;&gt;"",SUMPRODUCT(($B$56:$B$63=J61)*1))</formula>
    </cfRule>
  </conditionalFormatting>
  <conditionalFormatting sqref="K61">
    <cfRule type="expression" dxfId="1536" priority="606">
      <formula>AND(K61&lt;&gt;"",SUMPRODUCT(($B$56:$B$63=K61)*1))</formula>
    </cfRule>
  </conditionalFormatting>
  <conditionalFormatting sqref="L61">
    <cfRule type="expression" dxfId="1535" priority="605">
      <formula>AND(L61&lt;&gt;"",SUMPRODUCT(($B$56:$B$63=L61)*1))</formula>
    </cfRule>
  </conditionalFormatting>
  <conditionalFormatting sqref="F62">
    <cfRule type="expression" dxfId="1534" priority="604">
      <formula>AND(F62&lt;&gt;"",SUMPRODUCT(($B$56:$B$63=F62)*1))</formula>
    </cfRule>
  </conditionalFormatting>
  <conditionalFormatting sqref="G62">
    <cfRule type="expression" dxfId="1533" priority="603">
      <formula>AND(G62&lt;&gt;"",SUMPRODUCT(($B$56:$B$63=G62)*1))</formula>
    </cfRule>
  </conditionalFormatting>
  <conditionalFormatting sqref="H62">
    <cfRule type="expression" dxfId="1532" priority="602">
      <formula>AND(H62&lt;&gt;"",SUMPRODUCT(($B$56:$B$63=H62)*1))</formula>
    </cfRule>
  </conditionalFormatting>
  <conditionalFormatting sqref="I62">
    <cfRule type="expression" dxfId="1531" priority="601">
      <formula>AND(I62&lt;&gt;"",SUMPRODUCT(($B$56:$B$63=I62)*1))</formula>
    </cfRule>
  </conditionalFormatting>
  <conditionalFormatting sqref="J62">
    <cfRule type="expression" dxfId="1530" priority="600">
      <formula>AND(J62&lt;&gt;"",SUMPRODUCT(($B$56:$B$63=J62)*1))</formula>
    </cfRule>
  </conditionalFormatting>
  <conditionalFormatting sqref="K62">
    <cfRule type="expression" dxfId="1529" priority="599">
      <formula>AND(K62&lt;&gt;"",SUMPRODUCT(($B$56:$B$63=K62)*1))</formula>
    </cfRule>
  </conditionalFormatting>
  <conditionalFormatting sqref="L62">
    <cfRule type="expression" dxfId="1528" priority="598">
      <formula>AND(L62&lt;&gt;"",SUMPRODUCT(($B$56:$B$63=L62)*1))</formula>
    </cfRule>
  </conditionalFormatting>
  <conditionalFormatting sqref="F63">
    <cfRule type="expression" dxfId="1527" priority="597">
      <formula>AND(F63&lt;&gt;"",SUMPRODUCT(($B$56:$B$63=F63)*1))</formula>
    </cfRule>
  </conditionalFormatting>
  <conditionalFormatting sqref="G63">
    <cfRule type="expression" dxfId="1526" priority="596">
      <formula>AND(G63&lt;&gt;"",SUMPRODUCT(($B$56:$B$63=G63)*1))</formula>
    </cfRule>
  </conditionalFormatting>
  <conditionalFormatting sqref="N58">
    <cfRule type="expression" dxfId="1525" priority="595">
      <formula>AND(N58&lt;&gt;"",SUMPRODUCT(($V$56:$V$63=N58)*1))</formula>
    </cfRule>
  </conditionalFormatting>
  <conditionalFormatting sqref="O58">
    <cfRule type="expression" dxfId="1524" priority="594">
      <formula>AND(O58&lt;&gt;"",SUMPRODUCT(($V$56:$V$63=O58)*1))</formula>
    </cfRule>
  </conditionalFormatting>
  <conditionalFormatting sqref="P58">
    <cfRule type="expression" dxfId="1523" priority="593">
      <formula>AND(P58&lt;&gt;"",SUMPRODUCT(($V$56:$V$63=P58)*1))</formula>
    </cfRule>
  </conditionalFormatting>
  <conditionalFormatting sqref="Q58">
    <cfRule type="expression" dxfId="1522" priority="592">
      <formula>AND(Q58&lt;&gt;"",SUMPRODUCT(($V$56:$V$63=Q58)*1))</formula>
    </cfRule>
  </conditionalFormatting>
  <conditionalFormatting sqref="R58">
    <cfRule type="expression" dxfId="1521" priority="591">
      <formula>AND(R58&lt;&gt;"",SUMPRODUCT(($V$56:$V$63=R58)*1))</formula>
    </cfRule>
  </conditionalFormatting>
  <conditionalFormatting sqref="S58">
    <cfRule type="expression" dxfId="1520" priority="590">
      <formula>AND(S58&lt;&gt;"",SUMPRODUCT(($V$56:$V$63=S58)*1))</formula>
    </cfRule>
  </conditionalFormatting>
  <conditionalFormatting sqref="T58">
    <cfRule type="expression" dxfId="1519" priority="589">
      <formula>AND(T58&lt;&gt;"",SUMPRODUCT(($V$56:$V$63=T58)*1))</formula>
    </cfRule>
  </conditionalFormatting>
  <conditionalFormatting sqref="N59">
    <cfRule type="expression" dxfId="1518" priority="588">
      <formula>AND(N59&lt;&gt;"",SUMPRODUCT(($V$56:$V$63=N59)*1))</formula>
    </cfRule>
  </conditionalFormatting>
  <conditionalFormatting sqref="O59">
    <cfRule type="expression" dxfId="1517" priority="587">
      <formula>AND(O59&lt;&gt;"",SUMPRODUCT(($V$56:$V$63=O59)*1))</formula>
    </cfRule>
  </conditionalFormatting>
  <conditionalFormatting sqref="P59">
    <cfRule type="expression" dxfId="1516" priority="586">
      <formula>AND(P59&lt;&gt;"",SUMPRODUCT(($V$56:$V$63=P59)*1))</formula>
    </cfRule>
  </conditionalFormatting>
  <conditionalFormatting sqref="Q59">
    <cfRule type="expression" dxfId="1515" priority="585">
      <formula>AND(Q59&lt;&gt;"",SUMPRODUCT(($V$56:$V$63=Q59)*1))</formula>
    </cfRule>
  </conditionalFormatting>
  <conditionalFormatting sqref="R59">
    <cfRule type="expression" dxfId="1514" priority="584">
      <formula>AND(R59&lt;&gt;"",SUMPRODUCT(($V$56:$V$63=R59)*1))</formula>
    </cfRule>
  </conditionalFormatting>
  <conditionalFormatting sqref="S59">
    <cfRule type="expression" dxfId="1513" priority="583">
      <formula>AND(S59&lt;&gt;"",SUMPRODUCT(($V$56:$V$63=S59)*1))</formula>
    </cfRule>
  </conditionalFormatting>
  <conditionalFormatting sqref="T59">
    <cfRule type="expression" dxfId="1512" priority="582">
      <formula>AND(T59&lt;&gt;"",SUMPRODUCT(($V$56:$V$63=T59)*1))</formula>
    </cfRule>
  </conditionalFormatting>
  <conditionalFormatting sqref="N60">
    <cfRule type="expression" dxfId="1511" priority="581">
      <formula>AND(N60&lt;&gt;"",SUMPRODUCT(($V$56:$V$63=N60)*1))</formula>
    </cfRule>
  </conditionalFormatting>
  <conditionalFormatting sqref="O60">
    <cfRule type="expression" dxfId="1510" priority="580">
      <formula>AND(O60&lt;&gt;"",SUMPRODUCT(($V$56:$V$63=O60)*1))</formula>
    </cfRule>
  </conditionalFormatting>
  <conditionalFormatting sqref="P60">
    <cfRule type="expression" dxfId="1509" priority="579">
      <formula>AND(P60&lt;&gt;"",SUMPRODUCT(($V$56:$V$63=P60)*1))</formula>
    </cfRule>
  </conditionalFormatting>
  <conditionalFormatting sqref="Q60">
    <cfRule type="expression" dxfId="1508" priority="578">
      <formula>AND(Q60&lt;&gt;"",SUMPRODUCT(($V$56:$V$63=Q60)*1))</formula>
    </cfRule>
  </conditionalFormatting>
  <conditionalFormatting sqref="R60">
    <cfRule type="expression" dxfId="1507" priority="577">
      <formula>AND(R60&lt;&gt;"",SUMPRODUCT(($V$56:$V$63=R60)*1))</formula>
    </cfRule>
  </conditionalFormatting>
  <conditionalFormatting sqref="S60">
    <cfRule type="expression" dxfId="1506" priority="576">
      <formula>AND(S60&lt;&gt;"",SUMPRODUCT(($V$56:$V$63=S60)*1))</formula>
    </cfRule>
  </conditionalFormatting>
  <conditionalFormatting sqref="T60">
    <cfRule type="expression" dxfId="1505" priority="575">
      <formula>AND(T60&lt;&gt;"",SUMPRODUCT(($V$56:$V$63=T60)*1))</formula>
    </cfRule>
  </conditionalFormatting>
  <conditionalFormatting sqref="N61">
    <cfRule type="expression" dxfId="1504" priority="574">
      <formula>AND(N61&lt;&gt;"",SUMPRODUCT(($V$56:$V$63=N61)*1))</formula>
    </cfRule>
  </conditionalFormatting>
  <conditionalFormatting sqref="O61">
    <cfRule type="expression" dxfId="1503" priority="573">
      <formula>AND(O61&lt;&gt;"",SUMPRODUCT(($V$56:$V$63=O61)*1))</formula>
    </cfRule>
  </conditionalFormatting>
  <conditionalFormatting sqref="P61">
    <cfRule type="expression" dxfId="1502" priority="572">
      <formula>AND(P61&lt;&gt;"",SUMPRODUCT(($V$56:$V$63=P61)*1))</formula>
    </cfRule>
  </conditionalFormatting>
  <conditionalFormatting sqref="Q61">
    <cfRule type="expression" dxfId="1501" priority="571">
      <formula>AND(Q61&lt;&gt;"",SUMPRODUCT(($V$56:$V$63=Q61)*1))</formula>
    </cfRule>
  </conditionalFormatting>
  <conditionalFormatting sqref="R61">
    <cfRule type="expression" dxfId="1500" priority="570">
      <formula>AND(R61&lt;&gt;"",SUMPRODUCT(($V$56:$V$63=R61)*1))</formula>
    </cfRule>
  </conditionalFormatting>
  <conditionalFormatting sqref="S61">
    <cfRule type="expression" dxfId="1499" priority="569">
      <formula>AND(S61&lt;&gt;"",SUMPRODUCT(($V$56:$V$63=S61)*1))</formula>
    </cfRule>
  </conditionalFormatting>
  <conditionalFormatting sqref="T61">
    <cfRule type="expression" dxfId="1498" priority="568">
      <formula>AND(T61&lt;&gt;"",SUMPRODUCT(($V$56:$V$63=T61)*1))</formula>
    </cfRule>
  </conditionalFormatting>
  <conditionalFormatting sqref="N62">
    <cfRule type="expression" dxfId="1497" priority="567">
      <formula>AND(N62&lt;&gt;"",SUMPRODUCT(($V$56:$V$63=N62)*1))</formula>
    </cfRule>
  </conditionalFormatting>
  <conditionalFormatting sqref="O62">
    <cfRule type="expression" dxfId="1496" priority="566">
      <formula>AND(O62&lt;&gt;"",SUMPRODUCT(($V$56:$V$63=O62)*1))</formula>
    </cfRule>
  </conditionalFormatting>
  <conditionalFormatting sqref="P62">
    <cfRule type="expression" dxfId="1495" priority="565">
      <formula>AND(P62&lt;&gt;"",SUMPRODUCT(($V$56:$V$63=P62)*1))</formula>
    </cfRule>
  </conditionalFormatting>
  <conditionalFormatting sqref="Q62">
    <cfRule type="expression" dxfId="1494" priority="564">
      <formula>AND(Q62&lt;&gt;"",SUMPRODUCT(($V$56:$V$63=Q62)*1))</formula>
    </cfRule>
  </conditionalFormatting>
  <conditionalFormatting sqref="R62">
    <cfRule type="expression" dxfId="1493" priority="563">
      <formula>AND(R62&lt;&gt;"",SUMPRODUCT(($V$56:$V$63=R62)*1))</formula>
    </cfRule>
  </conditionalFormatting>
  <conditionalFormatting sqref="S62">
    <cfRule type="expression" dxfId="1492" priority="562">
      <formula>AND(S62&lt;&gt;"",SUMPRODUCT(($V$56:$V$63=S62)*1))</formula>
    </cfRule>
  </conditionalFormatting>
  <conditionalFormatting sqref="T62">
    <cfRule type="expression" dxfId="1491" priority="561">
      <formula>AND(T62&lt;&gt;"",SUMPRODUCT(($V$56:$V$63=T62)*1))</formula>
    </cfRule>
  </conditionalFormatting>
  <conditionalFormatting sqref="N63">
    <cfRule type="expression" dxfId="1490" priority="560">
      <formula>AND(N63&lt;&gt;"",SUMPRODUCT(($V$56:$V$63=N63)*1))</formula>
    </cfRule>
  </conditionalFormatting>
  <conditionalFormatting sqref="O63">
    <cfRule type="expression" dxfId="1489" priority="559">
      <formula>AND(O63&lt;&gt;"",SUMPRODUCT(($V$56:$V$63=O63)*1))</formula>
    </cfRule>
  </conditionalFormatting>
  <conditionalFormatting sqref="N49">
    <cfRule type="expression" dxfId="1488" priority="558">
      <formula>AND(N49&lt;&gt;"",SUMPRODUCT(($V$47:$V$54=N49)*1))</formula>
    </cfRule>
  </conditionalFormatting>
  <conditionalFormatting sqref="O49">
    <cfRule type="expression" dxfId="1487" priority="557">
      <formula>AND(O49&lt;&gt;"",SUMPRODUCT(($V$47:$V$54=O49)*1))</formula>
    </cfRule>
  </conditionalFormatting>
  <conditionalFormatting sqref="P49">
    <cfRule type="expression" dxfId="1486" priority="556">
      <formula>AND(P49&lt;&gt;"",SUMPRODUCT(($V$47:$V$54=P49)*1))</formula>
    </cfRule>
  </conditionalFormatting>
  <conditionalFormatting sqref="Q49">
    <cfRule type="expression" dxfId="1485" priority="555">
      <formula>AND(Q49&lt;&gt;"",SUMPRODUCT(($V$47:$V$54=Q49)*1))</formula>
    </cfRule>
  </conditionalFormatting>
  <conditionalFormatting sqref="R49">
    <cfRule type="expression" dxfId="1484" priority="554">
      <formula>AND(R49&lt;&gt;"",SUMPRODUCT(($V$47:$V$54=R49)*1))</formula>
    </cfRule>
  </conditionalFormatting>
  <conditionalFormatting sqref="S49">
    <cfRule type="expression" dxfId="1483" priority="553">
      <formula>AND(S49&lt;&gt;"",SUMPRODUCT(($V$47:$V$54=S49)*1))</formula>
    </cfRule>
  </conditionalFormatting>
  <conditionalFormatting sqref="T49">
    <cfRule type="expression" dxfId="1482" priority="552">
      <formula>AND(T49&lt;&gt;"",SUMPRODUCT(($V$47:$V$54=T49)*1))</formula>
    </cfRule>
  </conditionalFormatting>
  <conditionalFormatting sqref="N50">
    <cfRule type="expression" dxfId="1481" priority="551">
      <formula>AND(N50&lt;&gt;"",SUMPRODUCT(($V$47:$V$54=N50)*1))</formula>
    </cfRule>
  </conditionalFormatting>
  <conditionalFormatting sqref="O50">
    <cfRule type="expression" dxfId="1480" priority="550">
      <formula>AND(O50&lt;&gt;"",SUMPRODUCT(($V$47:$V$54=O50)*1))</formula>
    </cfRule>
  </conditionalFormatting>
  <conditionalFormatting sqref="P50">
    <cfRule type="expression" dxfId="1479" priority="549">
      <formula>AND(P50&lt;&gt;"",SUMPRODUCT(($V$47:$V$54=P50)*1))</formula>
    </cfRule>
  </conditionalFormatting>
  <conditionalFormatting sqref="Q50">
    <cfRule type="expression" dxfId="1478" priority="548">
      <formula>AND(Q50&lt;&gt;"",SUMPRODUCT(($V$47:$V$54=Q50)*1))</formula>
    </cfRule>
  </conditionalFormatting>
  <conditionalFormatting sqref="R50">
    <cfRule type="expression" dxfId="1477" priority="547">
      <formula>AND(R50&lt;&gt;"",SUMPRODUCT(($V$47:$V$54=R50)*1))</formula>
    </cfRule>
  </conditionalFormatting>
  <conditionalFormatting sqref="S50">
    <cfRule type="expression" dxfId="1476" priority="546">
      <formula>AND(S50&lt;&gt;"",SUMPRODUCT(($V$47:$V$54=S50)*1))</formula>
    </cfRule>
  </conditionalFormatting>
  <conditionalFormatting sqref="T50">
    <cfRule type="expression" dxfId="1475" priority="545">
      <formula>AND(T50&lt;&gt;"",SUMPRODUCT(($V$47:$V$54=T50)*1))</formula>
    </cfRule>
  </conditionalFormatting>
  <conditionalFormatting sqref="N51">
    <cfRule type="expression" dxfId="1474" priority="544">
      <formula>AND(N51&lt;&gt;"",SUMPRODUCT(($V$47:$V$54=N51)*1))</formula>
    </cfRule>
  </conditionalFormatting>
  <conditionalFormatting sqref="O51">
    <cfRule type="expression" dxfId="1473" priority="543">
      <formula>AND(O51&lt;&gt;"",SUMPRODUCT(($V$47:$V$54=O51)*1))</formula>
    </cfRule>
  </conditionalFormatting>
  <conditionalFormatting sqref="P51">
    <cfRule type="expression" dxfId="1472" priority="542">
      <formula>AND(P51&lt;&gt;"",SUMPRODUCT(($V$47:$V$54=P51)*1))</formula>
    </cfRule>
  </conditionalFormatting>
  <conditionalFormatting sqref="Q51">
    <cfRule type="expression" dxfId="1471" priority="541">
      <formula>AND(Q51&lt;&gt;"",SUMPRODUCT(($V$47:$V$54=Q51)*1))</formula>
    </cfRule>
  </conditionalFormatting>
  <conditionalFormatting sqref="R51">
    <cfRule type="expression" dxfId="1470" priority="540">
      <formula>AND(R51&lt;&gt;"",SUMPRODUCT(($V$47:$V$54=R51)*1))</formula>
    </cfRule>
  </conditionalFormatting>
  <conditionalFormatting sqref="S51">
    <cfRule type="expression" dxfId="1469" priority="539">
      <formula>AND(S51&lt;&gt;"",SUMPRODUCT(($V$47:$V$54=S51)*1))</formula>
    </cfRule>
  </conditionalFormatting>
  <conditionalFormatting sqref="T51">
    <cfRule type="expression" dxfId="1468" priority="538">
      <formula>AND(T51&lt;&gt;"",SUMPRODUCT(($V$47:$V$54=T51)*1))</formula>
    </cfRule>
  </conditionalFormatting>
  <conditionalFormatting sqref="N52">
    <cfRule type="expression" dxfId="1467" priority="537">
      <formula>AND(N52&lt;&gt;"",SUMPRODUCT(($V$47:$V$54=N52)*1))</formula>
    </cfRule>
  </conditionalFormatting>
  <conditionalFormatting sqref="O52">
    <cfRule type="expression" dxfId="1466" priority="536">
      <formula>AND(O52&lt;&gt;"",SUMPRODUCT(($V$47:$V$54=O52)*1))</formula>
    </cfRule>
  </conditionalFormatting>
  <conditionalFormatting sqref="P52">
    <cfRule type="expression" dxfId="1465" priority="535">
      <formula>AND(P52&lt;&gt;"",SUMPRODUCT(($V$47:$V$54=P52)*1))</formula>
    </cfRule>
  </conditionalFormatting>
  <conditionalFormatting sqref="Q52">
    <cfRule type="expression" dxfId="1464" priority="534">
      <formula>AND(Q52&lt;&gt;"",SUMPRODUCT(($V$47:$V$54=Q52)*1))</formula>
    </cfRule>
  </conditionalFormatting>
  <conditionalFormatting sqref="R52">
    <cfRule type="expression" dxfId="1463" priority="533">
      <formula>AND(R52&lt;&gt;"",SUMPRODUCT(($V$47:$V$54=R52)*1))</formula>
    </cfRule>
  </conditionalFormatting>
  <conditionalFormatting sqref="S52">
    <cfRule type="expression" dxfId="1462" priority="532">
      <formula>AND(S52&lt;&gt;"",SUMPRODUCT(($V$47:$V$54=S52)*1))</formula>
    </cfRule>
  </conditionalFormatting>
  <conditionalFormatting sqref="T52">
    <cfRule type="expression" dxfId="1461" priority="531">
      <formula>AND(T52&lt;&gt;"",SUMPRODUCT(($V$47:$V$54=T52)*1))</formula>
    </cfRule>
  </conditionalFormatting>
  <conditionalFormatting sqref="N53">
    <cfRule type="expression" dxfId="1460" priority="530">
      <formula>AND(N53&lt;&gt;"",SUMPRODUCT(($V$47:$V$54=N53)*1))</formula>
    </cfRule>
  </conditionalFormatting>
  <conditionalFormatting sqref="O53">
    <cfRule type="expression" dxfId="1459" priority="529">
      <formula>AND(O53&lt;&gt;"",SUMPRODUCT(($V$47:$V$54=O53)*1))</formula>
    </cfRule>
  </conditionalFormatting>
  <conditionalFormatting sqref="P53">
    <cfRule type="expression" dxfId="1458" priority="528">
      <formula>AND(P53&lt;&gt;"",SUMPRODUCT(($V$47:$V$54=P53)*1))</formula>
    </cfRule>
  </conditionalFormatting>
  <conditionalFormatting sqref="Q53">
    <cfRule type="expression" dxfId="1457" priority="527">
      <formula>AND(Q53&lt;&gt;"",SUMPRODUCT(($V$47:$V$54=Q53)*1))</formula>
    </cfRule>
  </conditionalFormatting>
  <conditionalFormatting sqref="R53">
    <cfRule type="expression" dxfId="1456" priority="526">
      <formula>AND(R53&lt;&gt;"",SUMPRODUCT(($V$47:$V$54=R53)*1))</formula>
    </cfRule>
  </conditionalFormatting>
  <conditionalFormatting sqref="S53">
    <cfRule type="expression" dxfId="1455" priority="525">
      <formula>AND(S53&lt;&gt;"",SUMPRODUCT(($V$47:$V$54=S53)*1))</formula>
    </cfRule>
  </conditionalFormatting>
  <conditionalFormatting sqref="T53">
    <cfRule type="expression" dxfId="1454" priority="524">
      <formula>AND(T53&lt;&gt;"",SUMPRODUCT(($V$47:$V$54=T53)*1))</formula>
    </cfRule>
  </conditionalFormatting>
  <conditionalFormatting sqref="N54">
    <cfRule type="expression" dxfId="1453" priority="523">
      <formula>AND(N54&lt;&gt;"",SUMPRODUCT(($V$47:$V$54=N54)*1))</formula>
    </cfRule>
  </conditionalFormatting>
  <conditionalFormatting sqref="O54">
    <cfRule type="expression" dxfId="1452" priority="522">
      <formula>AND(O54&lt;&gt;"",SUMPRODUCT(($V$47:$V$54=O54)*1))</formula>
    </cfRule>
  </conditionalFormatting>
  <conditionalFormatting sqref="N40">
    <cfRule type="expression" dxfId="1451" priority="521">
      <formula>AND(N40&lt;&gt;"",SUMPRODUCT(($V$38:$V$45=N40)*1))</formula>
    </cfRule>
  </conditionalFormatting>
  <conditionalFormatting sqref="O40">
    <cfRule type="expression" dxfId="1450" priority="520">
      <formula>AND(O40&lt;&gt;"",SUMPRODUCT(($V$38:$V$45=O40)*1))</formula>
    </cfRule>
  </conditionalFormatting>
  <conditionalFormatting sqref="P40">
    <cfRule type="expression" dxfId="1449" priority="519">
      <formula>AND(P40&lt;&gt;"",SUMPRODUCT(($V$38:$V$45=P40)*1))</formula>
    </cfRule>
  </conditionalFormatting>
  <conditionalFormatting sqref="Q40">
    <cfRule type="expression" dxfId="1448" priority="518">
      <formula>AND(Q40&lt;&gt;"",SUMPRODUCT(($V$38:$V$45=Q40)*1))</formula>
    </cfRule>
  </conditionalFormatting>
  <conditionalFormatting sqref="R40">
    <cfRule type="expression" dxfId="1447" priority="517">
      <formula>AND(R40&lt;&gt;"",SUMPRODUCT(($V$38:$V$45=R40)*1))</formula>
    </cfRule>
  </conditionalFormatting>
  <conditionalFormatting sqref="S40">
    <cfRule type="expression" dxfId="1446" priority="516">
      <formula>AND(S40&lt;&gt;"",SUMPRODUCT(($V$38:$V$45=S40)*1))</formula>
    </cfRule>
  </conditionalFormatting>
  <conditionalFormatting sqref="T40">
    <cfRule type="expression" dxfId="1445" priority="515">
      <formula>AND(T40&lt;&gt;"",SUMPRODUCT(($V$38:$V$45=T40)*1))</formula>
    </cfRule>
  </conditionalFormatting>
  <conditionalFormatting sqref="N41">
    <cfRule type="expression" dxfId="1444" priority="514">
      <formula>AND(N41&lt;&gt;"",SUMPRODUCT(($V$38:$V$45=N41)*1))</formula>
    </cfRule>
  </conditionalFormatting>
  <conditionalFormatting sqref="O41">
    <cfRule type="expression" dxfId="1443" priority="513">
      <formula>AND(O41&lt;&gt;"",SUMPRODUCT(($V$38:$V$45=O41)*1))</formula>
    </cfRule>
  </conditionalFormatting>
  <conditionalFormatting sqref="P41">
    <cfRule type="expression" dxfId="1442" priority="512">
      <formula>AND(P41&lt;&gt;"",SUMPRODUCT(($V$38:$V$45=P41)*1))</formula>
    </cfRule>
  </conditionalFormatting>
  <conditionalFormatting sqref="Q41">
    <cfRule type="expression" dxfId="1441" priority="511">
      <formula>AND(Q41&lt;&gt;"",SUMPRODUCT(($V$38:$V$45=Q41)*1))</formula>
    </cfRule>
  </conditionalFormatting>
  <conditionalFormatting sqref="R41">
    <cfRule type="expression" dxfId="1440" priority="510">
      <formula>AND(R41&lt;&gt;"",SUMPRODUCT(($V$38:$V$45=R41)*1))</formula>
    </cfRule>
  </conditionalFormatting>
  <conditionalFormatting sqref="S41">
    <cfRule type="expression" dxfId="1439" priority="509">
      <formula>AND(S41&lt;&gt;"",SUMPRODUCT(($V$38:$V$45=S41)*1))</formula>
    </cfRule>
  </conditionalFormatting>
  <conditionalFormatting sqref="T41">
    <cfRule type="expression" dxfId="1438" priority="508">
      <formula>AND(T41&lt;&gt;"",SUMPRODUCT(($V$38:$V$45=T41)*1))</formula>
    </cfRule>
  </conditionalFormatting>
  <conditionalFormatting sqref="N42">
    <cfRule type="expression" dxfId="1437" priority="507">
      <formula>AND(N42&lt;&gt;"",SUMPRODUCT(($V$38:$V$45=N42)*1))</formula>
    </cfRule>
  </conditionalFormatting>
  <conditionalFormatting sqref="O42">
    <cfRule type="expression" dxfId="1436" priority="506">
      <formula>AND(O42&lt;&gt;"",SUMPRODUCT(($V$38:$V$45=O42)*1))</formula>
    </cfRule>
  </conditionalFormatting>
  <conditionalFormatting sqref="P42">
    <cfRule type="expression" dxfId="1435" priority="505">
      <formula>AND(P42&lt;&gt;"",SUMPRODUCT(($V$38:$V$45=P42)*1))</formula>
    </cfRule>
  </conditionalFormatting>
  <conditionalFormatting sqref="Q42">
    <cfRule type="expression" dxfId="1434" priority="504">
      <formula>AND(Q42&lt;&gt;"",SUMPRODUCT(($V$38:$V$45=Q42)*1))</formula>
    </cfRule>
  </conditionalFormatting>
  <conditionalFormatting sqref="R42">
    <cfRule type="expression" dxfId="1433" priority="503">
      <formula>AND(R42&lt;&gt;"",SUMPRODUCT(($V$38:$V$45=R42)*1))</formula>
    </cfRule>
  </conditionalFormatting>
  <conditionalFormatting sqref="S42">
    <cfRule type="expression" dxfId="1432" priority="502">
      <formula>AND(S42&lt;&gt;"",SUMPRODUCT(($V$38:$V$45=S42)*1))</formula>
    </cfRule>
  </conditionalFormatting>
  <conditionalFormatting sqref="T42">
    <cfRule type="expression" dxfId="1431" priority="501">
      <formula>AND(T42&lt;&gt;"",SUMPRODUCT(($V$38:$V$45=T42)*1))</formula>
    </cfRule>
  </conditionalFormatting>
  <conditionalFormatting sqref="N43">
    <cfRule type="expression" dxfId="1430" priority="500">
      <formula>AND(N43&lt;&gt;"",SUMPRODUCT(($V$38:$V$45=N43)*1))</formula>
    </cfRule>
  </conditionalFormatting>
  <conditionalFormatting sqref="O43">
    <cfRule type="expression" dxfId="1429" priority="499">
      <formula>AND(O43&lt;&gt;"",SUMPRODUCT(($V$38:$V$45=O43)*1))</formula>
    </cfRule>
  </conditionalFormatting>
  <conditionalFormatting sqref="P43">
    <cfRule type="expression" dxfId="1428" priority="498">
      <formula>AND(P43&lt;&gt;"",SUMPRODUCT(($V$38:$V$45=P43)*1))</formula>
    </cfRule>
  </conditionalFormatting>
  <conditionalFormatting sqref="Q43">
    <cfRule type="expression" dxfId="1427" priority="497">
      <formula>AND(Q43&lt;&gt;"",SUMPRODUCT(($V$38:$V$45=Q43)*1))</formula>
    </cfRule>
  </conditionalFormatting>
  <conditionalFormatting sqref="R43">
    <cfRule type="expression" dxfId="1426" priority="496">
      <formula>AND(R43&lt;&gt;"",SUMPRODUCT(($V$38:$V$45=R43)*1))</formula>
    </cfRule>
  </conditionalFormatting>
  <conditionalFormatting sqref="S43">
    <cfRule type="expression" dxfId="1425" priority="495">
      <formula>AND(S43&lt;&gt;"",SUMPRODUCT(($V$38:$V$45=S43)*1))</formula>
    </cfRule>
  </conditionalFormatting>
  <conditionalFormatting sqref="T43">
    <cfRule type="expression" dxfId="1424" priority="494">
      <formula>AND(T43&lt;&gt;"",SUMPRODUCT(($V$38:$V$45=T43)*1))</formula>
    </cfRule>
  </conditionalFormatting>
  <conditionalFormatting sqref="N44">
    <cfRule type="expression" dxfId="1423" priority="493">
      <formula>AND(N44&lt;&gt;"",SUMPRODUCT(($V$38:$V$45=N44)*1))</formula>
    </cfRule>
  </conditionalFormatting>
  <conditionalFormatting sqref="O44">
    <cfRule type="expression" dxfId="1422" priority="492">
      <formula>AND(O44&lt;&gt;"",SUMPRODUCT(($V$38:$V$45=O44)*1))</formula>
    </cfRule>
  </conditionalFormatting>
  <conditionalFormatting sqref="P44">
    <cfRule type="expression" dxfId="1421" priority="491">
      <formula>AND(P44&lt;&gt;"",SUMPRODUCT(($V$38:$V$45=P44)*1))</formula>
    </cfRule>
  </conditionalFormatting>
  <conditionalFormatting sqref="Q44">
    <cfRule type="expression" dxfId="1420" priority="490">
      <formula>AND(Q44&lt;&gt;"",SUMPRODUCT(($V$38:$V$45=Q44)*1))</formula>
    </cfRule>
  </conditionalFormatting>
  <conditionalFormatting sqref="R44">
    <cfRule type="expression" dxfId="1419" priority="489">
      <formula>AND(R44&lt;&gt;"",SUMPRODUCT(($V$38:$V$45=R44)*1))</formula>
    </cfRule>
  </conditionalFormatting>
  <conditionalFormatting sqref="S44">
    <cfRule type="expression" dxfId="1418" priority="488">
      <formula>AND(S44&lt;&gt;"",SUMPRODUCT(($V$38:$V$45=S44)*1))</formula>
    </cfRule>
  </conditionalFormatting>
  <conditionalFormatting sqref="T44">
    <cfRule type="expression" dxfId="1417" priority="487">
      <formula>AND(T44&lt;&gt;"",SUMPRODUCT(($V$38:$V$45=T44)*1))</formula>
    </cfRule>
  </conditionalFormatting>
  <conditionalFormatting sqref="N45">
    <cfRule type="expression" dxfId="1416" priority="486">
      <formula>AND(N45&lt;&gt;"",SUMPRODUCT(($V$38:$V$45=N45)*1))</formula>
    </cfRule>
  </conditionalFormatting>
  <conditionalFormatting sqref="O45">
    <cfRule type="expression" dxfId="1415" priority="485">
      <formula>AND(O45&lt;&gt;"",SUMPRODUCT(($V$38:$V$45=O45)*1))</formula>
    </cfRule>
  </conditionalFormatting>
  <conditionalFormatting sqref="F13">
    <cfRule type="expression" dxfId="1414" priority="484">
      <formula>AND(F13&lt;&gt;"",SUMPRODUCT(($B$11:$B$18=F13)*1))</formula>
    </cfRule>
  </conditionalFormatting>
  <conditionalFormatting sqref="G13">
    <cfRule type="expression" dxfId="1413" priority="483">
      <formula>AND(G13&lt;&gt;"",SUMPRODUCT(($B$11:$B$18=G13)*1))</formula>
    </cfRule>
  </conditionalFormatting>
  <conditionalFormatting sqref="H13">
    <cfRule type="expression" dxfId="1412" priority="482">
      <formula>AND(H13&lt;&gt;"",SUMPRODUCT(($B$11:$B$18=H13)*1))</formula>
    </cfRule>
  </conditionalFormatting>
  <conditionalFormatting sqref="I13">
    <cfRule type="expression" dxfId="1411" priority="481">
      <formula>AND(I13&lt;&gt;"",SUMPRODUCT(($B$11:$B$18=I13)*1))</formula>
    </cfRule>
  </conditionalFormatting>
  <conditionalFormatting sqref="J13">
    <cfRule type="expression" dxfId="1410" priority="480">
      <formula>AND(J13&lt;&gt;"",SUMPRODUCT(($B$11:$B$18=J13)*1))</formula>
    </cfRule>
  </conditionalFormatting>
  <conditionalFormatting sqref="K13">
    <cfRule type="expression" dxfId="1409" priority="479">
      <formula>AND(K13&lt;&gt;"",SUMPRODUCT(($B$11:$B$18=K13)*1))</formula>
    </cfRule>
  </conditionalFormatting>
  <conditionalFormatting sqref="L13">
    <cfRule type="expression" dxfId="1408" priority="478">
      <formula>AND(L13&lt;&gt;"",SUMPRODUCT(($B$11:$B$18=L13)*1))</formula>
    </cfRule>
  </conditionalFormatting>
  <conditionalFormatting sqref="F14">
    <cfRule type="expression" dxfId="1407" priority="477">
      <formula>AND(F14&lt;&gt;"",SUMPRODUCT(($B$11:$B$18=F14)*1))</formula>
    </cfRule>
  </conditionalFormatting>
  <conditionalFormatting sqref="G14">
    <cfRule type="expression" dxfId="1406" priority="476">
      <formula>AND(G14&lt;&gt;"",SUMPRODUCT(($B$11:$B$18=G14)*1))</formula>
    </cfRule>
  </conditionalFormatting>
  <conditionalFormatting sqref="H14">
    <cfRule type="expression" dxfId="1405" priority="475">
      <formula>AND(H14&lt;&gt;"",SUMPRODUCT(($B$11:$B$18=H14)*1))</formula>
    </cfRule>
  </conditionalFormatting>
  <conditionalFormatting sqref="I14">
    <cfRule type="expression" dxfId="1404" priority="474">
      <formula>AND(I14&lt;&gt;"",SUMPRODUCT(($B$11:$B$18=I14)*1))</formula>
    </cfRule>
  </conditionalFormatting>
  <conditionalFormatting sqref="J14">
    <cfRule type="expression" dxfId="1403" priority="473">
      <formula>AND(J14&lt;&gt;"",SUMPRODUCT(($B$11:$B$18=J14)*1))</formula>
    </cfRule>
  </conditionalFormatting>
  <conditionalFormatting sqref="K14">
    <cfRule type="expression" dxfId="1402" priority="472">
      <formula>AND(K14&lt;&gt;"",SUMPRODUCT(($B$11:$B$18=K14)*1))</formula>
    </cfRule>
  </conditionalFormatting>
  <conditionalFormatting sqref="L14">
    <cfRule type="expression" dxfId="1401" priority="471">
      <formula>AND(L14&lt;&gt;"",SUMPRODUCT(($B$11:$B$18=L14)*1))</formula>
    </cfRule>
  </conditionalFormatting>
  <conditionalFormatting sqref="F15">
    <cfRule type="expression" dxfId="1400" priority="470">
      <formula>AND(F15&lt;&gt;"",SUMPRODUCT(($B$11:$B$18=F15)*1))</formula>
    </cfRule>
  </conditionalFormatting>
  <conditionalFormatting sqref="G15">
    <cfRule type="expression" dxfId="1399" priority="469">
      <formula>AND(G15&lt;&gt;"",SUMPRODUCT(($B$11:$B$18=G15)*1))</formula>
    </cfRule>
  </conditionalFormatting>
  <conditionalFormatting sqref="H15">
    <cfRule type="expression" dxfId="1398" priority="468">
      <formula>AND(H15&lt;&gt;"",SUMPRODUCT(($B$11:$B$18=H15)*1))</formula>
    </cfRule>
  </conditionalFormatting>
  <conditionalFormatting sqref="I15">
    <cfRule type="expression" dxfId="1397" priority="467">
      <formula>AND(I15&lt;&gt;"",SUMPRODUCT(($B$11:$B$18=I15)*1))</formula>
    </cfRule>
  </conditionalFormatting>
  <conditionalFormatting sqref="J15">
    <cfRule type="expression" dxfId="1396" priority="466">
      <formula>AND(J15&lt;&gt;"",SUMPRODUCT(($B$11:$B$18=J15)*1))</formula>
    </cfRule>
  </conditionalFormatting>
  <conditionalFormatting sqref="K15">
    <cfRule type="expression" dxfId="1395" priority="465">
      <formula>AND(K15&lt;&gt;"",SUMPRODUCT(($B$11:$B$18=K15)*1))</formula>
    </cfRule>
  </conditionalFormatting>
  <conditionalFormatting sqref="L15">
    <cfRule type="expression" dxfId="1394" priority="464">
      <formula>AND(L15&lt;&gt;"",SUMPRODUCT(($B$11:$B$18=L15)*1))</formula>
    </cfRule>
  </conditionalFormatting>
  <conditionalFormatting sqref="F16">
    <cfRule type="expression" dxfId="1393" priority="463">
      <formula>AND(F16&lt;&gt;"",SUMPRODUCT(($B$11:$B$18=F16)*1))</formula>
    </cfRule>
  </conditionalFormatting>
  <conditionalFormatting sqref="G16">
    <cfRule type="expression" dxfId="1392" priority="462">
      <formula>AND(G16&lt;&gt;"",SUMPRODUCT(($B$11:$B$18=G16)*1))</formula>
    </cfRule>
  </conditionalFormatting>
  <conditionalFormatting sqref="H16">
    <cfRule type="expression" dxfId="1391" priority="461">
      <formula>AND(H16&lt;&gt;"",SUMPRODUCT(($B$11:$B$18=H16)*1))</formula>
    </cfRule>
  </conditionalFormatting>
  <conditionalFormatting sqref="I16">
    <cfRule type="expression" dxfId="1390" priority="460">
      <formula>AND(I16&lt;&gt;"",SUMPRODUCT(($B$11:$B$18=I16)*1))</formula>
    </cfRule>
  </conditionalFormatting>
  <conditionalFormatting sqref="J16">
    <cfRule type="expression" dxfId="1389" priority="459">
      <formula>AND(J16&lt;&gt;"",SUMPRODUCT(($B$11:$B$18=J16)*1))</formula>
    </cfRule>
  </conditionalFormatting>
  <conditionalFormatting sqref="K16">
    <cfRule type="expression" dxfId="1388" priority="458">
      <formula>AND(K16&lt;&gt;"",SUMPRODUCT(($B$11:$B$18=K16)*1))</formula>
    </cfRule>
  </conditionalFormatting>
  <conditionalFormatting sqref="L16">
    <cfRule type="expression" dxfId="1387" priority="457">
      <formula>AND(L16&lt;&gt;"",SUMPRODUCT(($B$11:$B$18=L16)*1))</formula>
    </cfRule>
  </conditionalFormatting>
  <conditionalFormatting sqref="F17">
    <cfRule type="expression" dxfId="1386" priority="456">
      <formula>AND(F17&lt;&gt;"",SUMPRODUCT(($B$11:$B$18=F17)*1))</formula>
    </cfRule>
  </conditionalFormatting>
  <conditionalFormatting sqref="G17">
    <cfRule type="expression" dxfId="1385" priority="455">
      <formula>AND(G17&lt;&gt;"",SUMPRODUCT(($B$11:$B$18=G17)*1))</formula>
    </cfRule>
  </conditionalFormatting>
  <conditionalFormatting sqref="H17">
    <cfRule type="expression" dxfId="1384" priority="454">
      <formula>AND(H17&lt;&gt;"",SUMPRODUCT(($B$11:$B$18=H17)*1))</formula>
    </cfRule>
  </conditionalFormatting>
  <conditionalFormatting sqref="I17">
    <cfRule type="expression" dxfId="1383" priority="453">
      <formula>AND(I17&lt;&gt;"",SUMPRODUCT(($B$11:$B$18=I17)*1))</formula>
    </cfRule>
  </conditionalFormatting>
  <conditionalFormatting sqref="J17">
    <cfRule type="expression" dxfId="1382" priority="452">
      <formula>AND(J17&lt;&gt;"",SUMPRODUCT(($B$11:$B$18=J17)*1))</formula>
    </cfRule>
  </conditionalFormatting>
  <conditionalFormatting sqref="K17">
    <cfRule type="expression" dxfId="1381" priority="451">
      <formula>AND(K17&lt;&gt;"",SUMPRODUCT(($B$11:$B$18=K17)*1))</formula>
    </cfRule>
  </conditionalFormatting>
  <conditionalFormatting sqref="L17">
    <cfRule type="expression" dxfId="1380" priority="450">
      <formula>AND(L17&lt;&gt;"",SUMPRODUCT(($B$11:$B$18=L17)*1))</formula>
    </cfRule>
  </conditionalFormatting>
  <conditionalFormatting sqref="F18">
    <cfRule type="expression" dxfId="1379" priority="449">
      <formula>AND(F18&lt;&gt;"",SUMPRODUCT(($B$11:$B$18=F18)*1))</formula>
    </cfRule>
  </conditionalFormatting>
  <conditionalFormatting sqref="G18">
    <cfRule type="expression" dxfId="1378" priority="448">
      <formula>AND(G18&lt;&gt;"",SUMPRODUCT(($B$11:$B$18=G18)*1))</formula>
    </cfRule>
  </conditionalFormatting>
  <conditionalFormatting sqref="N13">
    <cfRule type="expression" dxfId="1377" priority="447">
      <formula>AND(N13&lt;&gt;"",SUMPRODUCT(($V$11:$V$18=N13)*1))</formula>
    </cfRule>
  </conditionalFormatting>
  <conditionalFormatting sqref="O13">
    <cfRule type="expression" dxfId="1376" priority="446">
      <formula>AND(O13&lt;&gt;"",SUMPRODUCT(($V$11:$V$18=O13)*1))</formula>
    </cfRule>
  </conditionalFormatting>
  <conditionalFormatting sqref="P13">
    <cfRule type="expression" dxfId="1375" priority="445">
      <formula>AND(P13&lt;&gt;"",SUMPRODUCT(($V$11:$V$18=P13)*1))</formula>
    </cfRule>
  </conditionalFormatting>
  <conditionalFormatting sqref="Q13">
    <cfRule type="expression" dxfId="1374" priority="444">
      <formula>AND(Q13&lt;&gt;"",SUMPRODUCT(($V$11:$V$18=Q13)*1))</formula>
    </cfRule>
  </conditionalFormatting>
  <conditionalFormatting sqref="R13">
    <cfRule type="expression" dxfId="1373" priority="443">
      <formula>AND(R13&lt;&gt;"",SUMPRODUCT(($V$11:$V$18=R13)*1))</formula>
    </cfRule>
  </conditionalFormatting>
  <conditionalFormatting sqref="S13">
    <cfRule type="expression" dxfId="1372" priority="442">
      <formula>AND(S13&lt;&gt;"",SUMPRODUCT(($V$11:$V$18=S13)*1))</formula>
    </cfRule>
  </conditionalFormatting>
  <conditionalFormatting sqref="T13">
    <cfRule type="expression" dxfId="1371" priority="441">
      <formula>AND(T13&lt;&gt;"",SUMPRODUCT(($V$11:$V$18=T13)*1))</formula>
    </cfRule>
  </conditionalFormatting>
  <conditionalFormatting sqref="N14">
    <cfRule type="expression" dxfId="1370" priority="440">
      <formula>AND(N14&lt;&gt;"",SUMPRODUCT(($V$11:$V$18=N14)*1))</formula>
    </cfRule>
  </conditionalFormatting>
  <conditionalFormatting sqref="O14">
    <cfRule type="expression" dxfId="1369" priority="439">
      <formula>AND(O14&lt;&gt;"",SUMPRODUCT(($V$11:$V$18=O14)*1))</formula>
    </cfRule>
  </conditionalFormatting>
  <conditionalFormatting sqref="P14">
    <cfRule type="expression" dxfId="1368" priority="438">
      <formula>AND(P14&lt;&gt;"",SUMPRODUCT(($V$11:$V$18=P14)*1))</formula>
    </cfRule>
  </conditionalFormatting>
  <conditionalFormatting sqref="Q14">
    <cfRule type="expression" dxfId="1367" priority="437">
      <formula>AND(Q14&lt;&gt;"",SUMPRODUCT(($V$11:$V$18=Q14)*1))</formula>
    </cfRule>
  </conditionalFormatting>
  <conditionalFormatting sqref="R14">
    <cfRule type="expression" dxfId="1366" priority="436">
      <formula>AND(R14&lt;&gt;"",SUMPRODUCT(($V$11:$V$18=R14)*1))</formula>
    </cfRule>
  </conditionalFormatting>
  <conditionalFormatting sqref="S14">
    <cfRule type="expression" dxfId="1365" priority="435">
      <formula>AND(S14&lt;&gt;"",SUMPRODUCT(($V$11:$V$18=S14)*1))</formula>
    </cfRule>
  </conditionalFormatting>
  <conditionalFormatting sqref="T14">
    <cfRule type="expression" dxfId="1364" priority="434">
      <formula>AND(T14&lt;&gt;"",SUMPRODUCT(($V$11:$V$18=T14)*1))</formula>
    </cfRule>
  </conditionalFormatting>
  <conditionalFormatting sqref="N15">
    <cfRule type="expression" dxfId="1363" priority="433">
      <formula>AND(N15&lt;&gt;"",SUMPRODUCT(($V$11:$V$18=N15)*1))</formula>
    </cfRule>
  </conditionalFormatting>
  <conditionalFormatting sqref="O15">
    <cfRule type="expression" dxfId="1362" priority="432">
      <formula>AND(O15&lt;&gt;"",SUMPRODUCT(($V$11:$V$18=O15)*1))</formula>
    </cfRule>
  </conditionalFormatting>
  <conditionalFormatting sqref="P15">
    <cfRule type="expression" dxfId="1361" priority="431">
      <formula>AND(P15&lt;&gt;"",SUMPRODUCT(($V$11:$V$18=P15)*1))</formula>
    </cfRule>
  </conditionalFormatting>
  <conditionalFormatting sqref="Q15">
    <cfRule type="expression" dxfId="1360" priority="430">
      <formula>AND(Q15&lt;&gt;"",SUMPRODUCT(($V$11:$V$18=Q15)*1))</formula>
    </cfRule>
  </conditionalFormatting>
  <conditionalFormatting sqref="R15">
    <cfRule type="expression" dxfId="1359" priority="429">
      <formula>AND(R15&lt;&gt;"",SUMPRODUCT(($V$11:$V$18=R15)*1))</formula>
    </cfRule>
  </conditionalFormatting>
  <conditionalFormatting sqref="S15">
    <cfRule type="expression" dxfId="1358" priority="428">
      <formula>AND(S15&lt;&gt;"",SUMPRODUCT(($V$11:$V$18=S15)*1))</formula>
    </cfRule>
  </conditionalFormatting>
  <conditionalFormatting sqref="T15">
    <cfRule type="expression" dxfId="1357" priority="427">
      <formula>AND(T15&lt;&gt;"",SUMPRODUCT(($V$11:$V$18=T15)*1))</formula>
    </cfRule>
  </conditionalFormatting>
  <conditionalFormatting sqref="N16">
    <cfRule type="expression" dxfId="1356" priority="426">
      <formula>AND(N16&lt;&gt;"",SUMPRODUCT(($V$11:$V$18=N16)*1))</formula>
    </cfRule>
  </conditionalFormatting>
  <conditionalFormatting sqref="O16">
    <cfRule type="expression" dxfId="1355" priority="425">
      <formula>AND(O16&lt;&gt;"",SUMPRODUCT(($V$11:$V$18=O16)*1))</formula>
    </cfRule>
  </conditionalFormatting>
  <conditionalFormatting sqref="P16">
    <cfRule type="expression" dxfId="1354" priority="424">
      <formula>AND(P16&lt;&gt;"",SUMPRODUCT(($V$11:$V$18=P16)*1))</formula>
    </cfRule>
  </conditionalFormatting>
  <conditionalFormatting sqref="Q16">
    <cfRule type="expression" dxfId="1353" priority="423">
      <formula>AND(Q16&lt;&gt;"",SUMPRODUCT(($V$11:$V$18=Q16)*1))</formula>
    </cfRule>
  </conditionalFormatting>
  <conditionalFormatting sqref="R16">
    <cfRule type="expression" dxfId="1352" priority="422">
      <formula>AND(R16&lt;&gt;"",SUMPRODUCT(($V$11:$V$18=R16)*1))</formula>
    </cfRule>
  </conditionalFormatting>
  <conditionalFormatting sqref="S16">
    <cfRule type="expression" dxfId="1351" priority="421">
      <formula>AND(S16&lt;&gt;"",SUMPRODUCT(($V$11:$V$18=S16)*1))</formula>
    </cfRule>
  </conditionalFormatting>
  <conditionalFormatting sqref="T16">
    <cfRule type="expression" dxfId="1350" priority="420">
      <formula>AND(T16&lt;&gt;"",SUMPRODUCT(($V$11:$V$18=T16)*1))</formula>
    </cfRule>
  </conditionalFormatting>
  <conditionalFormatting sqref="N17">
    <cfRule type="expression" dxfId="1349" priority="419">
      <formula>AND(N17&lt;&gt;"",SUMPRODUCT(($V$11:$V$18=N17)*1))</formula>
    </cfRule>
  </conditionalFormatting>
  <conditionalFormatting sqref="O17">
    <cfRule type="expression" dxfId="1348" priority="418">
      <formula>AND(O17&lt;&gt;"",SUMPRODUCT(($V$11:$V$18=O17)*1))</formula>
    </cfRule>
  </conditionalFormatting>
  <conditionalFormatting sqref="P17">
    <cfRule type="expression" dxfId="1347" priority="417">
      <formula>AND(P17&lt;&gt;"",SUMPRODUCT(($V$11:$V$18=P17)*1))</formula>
    </cfRule>
  </conditionalFormatting>
  <conditionalFormatting sqref="Q17">
    <cfRule type="expression" dxfId="1346" priority="416">
      <formula>AND(Q17&lt;&gt;"",SUMPRODUCT(($V$11:$V$18=Q17)*1))</formula>
    </cfRule>
  </conditionalFormatting>
  <conditionalFormatting sqref="R17">
    <cfRule type="expression" dxfId="1345" priority="415">
      <formula>AND(R17&lt;&gt;"",SUMPRODUCT(($V$11:$V$18=R17)*1))</formula>
    </cfRule>
  </conditionalFormatting>
  <conditionalFormatting sqref="S17">
    <cfRule type="expression" dxfId="1344" priority="414">
      <formula>AND(S17&lt;&gt;"",SUMPRODUCT(($V$11:$V$18=S17)*1))</formula>
    </cfRule>
  </conditionalFormatting>
  <conditionalFormatting sqref="T17">
    <cfRule type="expression" dxfId="1343" priority="413">
      <formula>AND(T17&lt;&gt;"",SUMPRODUCT(($V$11:$V$18=T17)*1))</formula>
    </cfRule>
  </conditionalFormatting>
  <conditionalFormatting sqref="N18">
    <cfRule type="expression" dxfId="1342" priority="412">
      <formula>AND(N18&lt;&gt;"",SUMPRODUCT(($V$11:$V$18=N18)*1))</formula>
    </cfRule>
  </conditionalFormatting>
  <conditionalFormatting sqref="O18">
    <cfRule type="expression" dxfId="1341" priority="411">
      <formula>AND(O18&lt;&gt;"",SUMPRODUCT(($V$11:$V$18=O18)*1))</formula>
    </cfRule>
  </conditionalFormatting>
  <conditionalFormatting sqref="F22">
    <cfRule type="expression" dxfId="1340" priority="410">
      <formula>AND(F22&lt;&gt;"",SUMPRODUCT(($B$20:$B$27=F22)*1))</formula>
    </cfRule>
  </conditionalFormatting>
  <conditionalFormatting sqref="G22">
    <cfRule type="expression" dxfId="1339" priority="409">
      <formula>" =AND(f22&lt;&gt;"""",SUMPRODUCT(($b$20:$b$27=f22)*1))"</formula>
    </cfRule>
  </conditionalFormatting>
  <conditionalFormatting sqref="H22">
    <cfRule type="expression" dxfId="1338" priority="408">
      <formula>" =AND(f22&lt;&gt;"""",SUMPRODUCT(($b$20:$b$27=f22)*1))"</formula>
    </cfRule>
  </conditionalFormatting>
  <conditionalFormatting sqref="I22">
    <cfRule type="expression" dxfId="1337" priority="407">
      <formula>" =AND(f22&lt;&gt;"""",SUMPRODUCT(($b$20:$b$27=f22)*1))"</formula>
    </cfRule>
  </conditionalFormatting>
  <conditionalFormatting sqref="J22">
    <cfRule type="expression" dxfId="1336" priority="406">
      <formula>" =AND(f22&lt;&gt;"""",SUMPRODUCT(($b$20:$b$27=f22)*1))"</formula>
    </cfRule>
  </conditionalFormatting>
  <conditionalFormatting sqref="K22">
    <cfRule type="expression" dxfId="1335" priority="405">
      <formula>" =AND(f22&lt;&gt;"""",SUMPRODUCT(($b$20:$b$27=f22)*1))"</formula>
    </cfRule>
  </conditionalFormatting>
  <conditionalFormatting sqref="L22">
    <cfRule type="expression" dxfId="1334" priority="404">
      <formula>" =AND(f22&lt;&gt;"""",SUMPRODUCT(($b$20:$b$27=f22)*1))"</formula>
    </cfRule>
  </conditionalFormatting>
  <conditionalFormatting sqref="F21:L21">
    <cfRule type="expression" dxfId="1333" priority="401" stopIfTrue="1">
      <formula>AND(F21&lt;&gt;"",MATCH(DATE($K$27,$L$27,F21),Courses,0))</formula>
    </cfRule>
    <cfRule type="expression" dxfId="1332" priority="402" stopIfTrue="1">
      <formula>AND(F21&lt;&gt;"",MATCH(DATE($K$27,$L$27,F21),Event,0))</formula>
    </cfRule>
    <cfRule type="expression" dxfId="1331" priority="403" stopIfTrue="1">
      <formula>AND(F21&lt;&gt;"",MATCH(DATE($K$27,$L$27,F21),Holiday,0))</formula>
    </cfRule>
  </conditionalFormatting>
  <conditionalFormatting sqref="F21:L21">
    <cfRule type="cellIs" dxfId="1330" priority="400" stopIfTrue="1" operator="equal">
      <formula>""</formula>
    </cfRule>
  </conditionalFormatting>
  <conditionalFormatting sqref="F21">
    <cfRule type="expression" dxfId="1329" priority="399">
      <formula>" =AND(f22&lt;&gt;"""",SUMPRODUCT(($b$20:$b$27=f22)*1))"</formula>
    </cfRule>
  </conditionalFormatting>
  <conditionalFormatting sqref="G21">
    <cfRule type="expression" dxfId="1328" priority="398">
      <formula>" =AND(f22&lt;&gt;"""",SUMPRODUCT(($b$20:$b$27=f22)*1))"</formula>
    </cfRule>
  </conditionalFormatting>
  <conditionalFormatting sqref="H21">
    <cfRule type="expression" dxfId="1327" priority="397">
      <formula>" =AND(f22&lt;&gt;"""",SUMPRODUCT(($b$20:$b$27=f22)*1))"</formula>
    </cfRule>
  </conditionalFormatting>
  <conditionalFormatting sqref="I21">
    <cfRule type="expression" dxfId="1326" priority="396">
      <formula>" =AND(f22&lt;&gt;"""",SUMPRODUCT(($b$20:$b$27=f22)*1))"</formula>
    </cfRule>
  </conditionalFormatting>
  <conditionalFormatting sqref="J21">
    <cfRule type="expression" dxfId="1325" priority="395">
      <formula>" =AND(f22&lt;&gt;"""",SUMPRODUCT(($b$20:$b$27=f22)*1))"</formula>
    </cfRule>
  </conditionalFormatting>
  <conditionalFormatting sqref="K21">
    <cfRule type="expression" dxfId="1324" priority="394">
      <formula>" =AND(f22&lt;&gt;"""",SUMPRODUCT(($b$20:$b$27=f22)*1))"</formula>
    </cfRule>
  </conditionalFormatting>
  <conditionalFormatting sqref="L21">
    <cfRule type="expression" dxfId="1323" priority="393">
      <formula>" =AND(f22&lt;&gt;"""",SUMPRODUCT(($b$20:$b$27=f22)*1))"</formula>
    </cfRule>
  </conditionalFormatting>
  <conditionalFormatting sqref="G22">
    <cfRule type="expression" dxfId="1322" priority="392">
      <formula>AND(G22&lt;&gt;"",SUMPRODUCT(($B$20:$B$27=G22)*1))</formula>
    </cfRule>
  </conditionalFormatting>
  <conditionalFormatting sqref="H22">
    <cfRule type="expression" dxfId="1321" priority="391">
      <formula>" =AND(f22&lt;&gt;"""",SUMPRODUCT(($b$20:$b$27=f22)*1))"</formula>
    </cfRule>
  </conditionalFormatting>
  <conditionalFormatting sqref="H22">
    <cfRule type="expression" dxfId="1320" priority="390">
      <formula>AND(H22&lt;&gt;"",SUMPRODUCT(($B$20:$B$27=H22)*1))</formula>
    </cfRule>
  </conditionalFormatting>
  <conditionalFormatting sqref="I22">
    <cfRule type="expression" dxfId="1319" priority="389">
      <formula>" =AND(f22&lt;&gt;"""",SUMPRODUCT(($b$20:$b$27=f22)*1))"</formula>
    </cfRule>
  </conditionalFormatting>
  <conditionalFormatting sqref="I22">
    <cfRule type="expression" dxfId="1318" priority="388">
      <formula>" =AND(f22&lt;&gt;"""",SUMPRODUCT(($b$20:$b$27=f22)*1))"</formula>
    </cfRule>
  </conditionalFormatting>
  <conditionalFormatting sqref="I22">
    <cfRule type="expression" dxfId="1317" priority="387">
      <formula>AND(I22&lt;&gt;"",SUMPRODUCT(($B$20:$B$27=I22)*1))</formula>
    </cfRule>
  </conditionalFormatting>
  <conditionalFormatting sqref="J22">
    <cfRule type="expression" dxfId="1316" priority="386">
      <formula>" =AND(f22&lt;&gt;"""",SUMPRODUCT(($b$20:$b$27=f22)*1))"</formula>
    </cfRule>
  </conditionalFormatting>
  <conditionalFormatting sqref="J22">
    <cfRule type="expression" dxfId="1315" priority="385">
      <formula>" =AND(f22&lt;&gt;"""",SUMPRODUCT(($b$20:$b$27=f22)*1))"</formula>
    </cfRule>
  </conditionalFormatting>
  <conditionalFormatting sqref="J22">
    <cfRule type="expression" dxfId="1314" priority="384">
      <formula>" =AND(f22&lt;&gt;"""",SUMPRODUCT(($b$20:$b$27=f22)*1))"</formula>
    </cfRule>
  </conditionalFormatting>
  <conditionalFormatting sqref="J22">
    <cfRule type="expression" dxfId="1313" priority="383">
      <formula>AND(J22&lt;&gt;"",SUMPRODUCT(($B$20:$B$27=J22)*1))</formula>
    </cfRule>
  </conditionalFormatting>
  <conditionalFormatting sqref="K22">
    <cfRule type="expression" dxfId="1312" priority="382">
      <formula>" =AND(f22&lt;&gt;"""",SUMPRODUCT(($b$20:$b$27=f22)*1))"</formula>
    </cfRule>
  </conditionalFormatting>
  <conditionalFormatting sqref="K22">
    <cfRule type="expression" dxfId="1311" priority="381">
      <formula>" =AND(f22&lt;&gt;"""",SUMPRODUCT(($b$20:$b$27=f22)*1))"</formula>
    </cfRule>
  </conditionalFormatting>
  <conditionalFormatting sqref="K22">
    <cfRule type="expression" dxfId="1310" priority="380">
      <formula>" =AND(f22&lt;&gt;"""",SUMPRODUCT(($b$20:$b$27=f22)*1))"</formula>
    </cfRule>
  </conditionalFormatting>
  <conditionalFormatting sqref="K22">
    <cfRule type="expression" dxfId="1309" priority="379">
      <formula>" =AND(f22&lt;&gt;"""",SUMPRODUCT(($b$20:$b$27=f22)*1))"</formula>
    </cfRule>
  </conditionalFormatting>
  <conditionalFormatting sqref="K22">
    <cfRule type="expression" dxfId="1308" priority="378">
      <formula>AND(K22&lt;&gt;"",SUMPRODUCT(($B$20:$B$27=K22)*1))</formula>
    </cfRule>
  </conditionalFormatting>
  <conditionalFormatting sqref="L22">
    <cfRule type="expression" dxfId="1307" priority="377">
      <formula>" =AND(f22&lt;&gt;"""",SUMPRODUCT(($b$20:$b$27=f22)*1))"</formula>
    </cfRule>
  </conditionalFormatting>
  <conditionalFormatting sqref="L22">
    <cfRule type="expression" dxfId="1306" priority="376">
      <formula>" =AND(f22&lt;&gt;"""",SUMPRODUCT(($b$20:$b$27=f22)*1))"</formula>
    </cfRule>
  </conditionalFormatting>
  <conditionalFormatting sqref="L22">
    <cfRule type="expression" dxfId="1305" priority="375">
      <formula>" =AND(f22&lt;&gt;"""",SUMPRODUCT(($b$20:$b$27=f22)*1))"</formula>
    </cfRule>
  </conditionalFormatting>
  <conditionalFormatting sqref="L22">
    <cfRule type="expression" dxfId="1304" priority="374">
      <formula>" =AND(f22&lt;&gt;"""",SUMPRODUCT(($b$20:$b$27=f22)*1))"</formula>
    </cfRule>
  </conditionalFormatting>
  <conditionalFormatting sqref="L22">
    <cfRule type="expression" dxfId="1303" priority="373">
      <formula>" =AND(f22&lt;&gt;"""",SUMPRODUCT(($b$20:$b$27=f22)*1))"</formula>
    </cfRule>
  </conditionalFormatting>
  <conditionalFormatting sqref="L22">
    <cfRule type="expression" dxfId="1302" priority="372">
      <formula>AND(L22&lt;&gt;"",SUMPRODUCT(($B$20:$B$27=L22)*1))</formula>
    </cfRule>
  </conditionalFormatting>
  <conditionalFormatting sqref="F23">
    <cfRule type="expression" dxfId="1301" priority="371">
      <formula>AND(F23&lt;&gt;"",SUMPRODUCT(($B$20:$B$27=F23)*1))</formula>
    </cfRule>
  </conditionalFormatting>
  <conditionalFormatting sqref="G23">
    <cfRule type="expression" dxfId="1300" priority="370">
      <formula>" =AND(f22&lt;&gt;"""",SUMPRODUCT(($b$20:$b$27=f22)*1))"</formula>
    </cfRule>
  </conditionalFormatting>
  <conditionalFormatting sqref="H23">
    <cfRule type="expression" dxfId="1299" priority="369">
      <formula>" =AND(f22&lt;&gt;"""",SUMPRODUCT(($b$20:$b$27=f22)*1))"</formula>
    </cfRule>
  </conditionalFormatting>
  <conditionalFormatting sqref="I23">
    <cfRule type="expression" dxfId="1298" priority="368">
      <formula>" =AND(f22&lt;&gt;"""",SUMPRODUCT(($b$20:$b$27=f22)*1))"</formula>
    </cfRule>
  </conditionalFormatting>
  <conditionalFormatting sqref="J23">
    <cfRule type="expression" dxfId="1297" priority="367">
      <formula>" =AND(f22&lt;&gt;"""",SUMPRODUCT(($b$20:$b$27=f22)*1))"</formula>
    </cfRule>
  </conditionalFormatting>
  <conditionalFormatting sqref="K23">
    <cfRule type="expression" dxfId="1296" priority="366">
      <formula>" =AND(f22&lt;&gt;"""",SUMPRODUCT(($b$20:$b$27=f22)*1))"</formula>
    </cfRule>
  </conditionalFormatting>
  <conditionalFormatting sqref="L23">
    <cfRule type="expression" dxfId="1295" priority="365">
      <formula>" =AND(f22&lt;&gt;"""",SUMPRODUCT(($b$20:$b$27=f22)*1))"</formula>
    </cfRule>
  </conditionalFormatting>
  <conditionalFormatting sqref="G23">
    <cfRule type="expression" dxfId="1294" priority="364">
      <formula>AND(G23&lt;&gt;"",SUMPRODUCT(($B$20:$B$27=G23)*1))</formula>
    </cfRule>
  </conditionalFormatting>
  <conditionalFormatting sqref="H23">
    <cfRule type="expression" dxfId="1293" priority="363">
      <formula>" =AND(f22&lt;&gt;"""",SUMPRODUCT(($b$20:$b$27=f22)*1))"</formula>
    </cfRule>
  </conditionalFormatting>
  <conditionalFormatting sqref="H23">
    <cfRule type="expression" dxfId="1292" priority="362">
      <formula>AND(H23&lt;&gt;"",SUMPRODUCT(($B$20:$B$27=H23)*1))</formula>
    </cfRule>
  </conditionalFormatting>
  <conditionalFormatting sqref="I23">
    <cfRule type="expression" dxfId="1291" priority="361">
      <formula>" =AND(f22&lt;&gt;"""",SUMPRODUCT(($b$20:$b$27=f22)*1))"</formula>
    </cfRule>
  </conditionalFormatting>
  <conditionalFormatting sqref="I23">
    <cfRule type="expression" dxfId="1290" priority="360">
      <formula>" =AND(f22&lt;&gt;"""",SUMPRODUCT(($b$20:$b$27=f22)*1))"</formula>
    </cfRule>
  </conditionalFormatting>
  <conditionalFormatting sqref="I23">
    <cfRule type="expression" dxfId="1289" priority="359">
      <formula>AND(I23&lt;&gt;"",SUMPRODUCT(($B$20:$B$27=I23)*1))</formula>
    </cfRule>
  </conditionalFormatting>
  <conditionalFormatting sqref="J23">
    <cfRule type="expression" dxfId="1288" priority="358">
      <formula>" =AND(f22&lt;&gt;"""",SUMPRODUCT(($b$20:$b$27=f22)*1))"</formula>
    </cfRule>
  </conditionalFormatting>
  <conditionalFormatting sqref="J23">
    <cfRule type="expression" dxfId="1287" priority="357">
      <formula>" =AND(f22&lt;&gt;"""",SUMPRODUCT(($b$20:$b$27=f22)*1))"</formula>
    </cfRule>
  </conditionalFormatting>
  <conditionalFormatting sqref="J23">
    <cfRule type="expression" dxfId="1286" priority="356">
      <formula>" =AND(f22&lt;&gt;"""",SUMPRODUCT(($b$20:$b$27=f22)*1))"</formula>
    </cfRule>
  </conditionalFormatting>
  <conditionalFormatting sqref="J23">
    <cfRule type="expression" dxfId="1285" priority="355">
      <formula>AND(J23&lt;&gt;"",SUMPRODUCT(($B$20:$B$27=J23)*1))</formula>
    </cfRule>
  </conditionalFormatting>
  <conditionalFormatting sqref="K23">
    <cfRule type="expression" dxfId="1284" priority="354">
      <formula>" =AND(f22&lt;&gt;"""",SUMPRODUCT(($b$20:$b$27=f22)*1))"</formula>
    </cfRule>
  </conditionalFormatting>
  <conditionalFormatting sqref="K23">
    <cfRule type="expression" dxfId="1283" priority="353">
      <formula>" =AND(f22&lt;&gt;"""",SUMPRODUCT(($b$20:$b$27=f22)*1))"</formula>
    </cfRule>
  </conditionalFormatting>
  <conditionalFormatting sqref="K23">
    <cfRule type="expression" dxfId="1282" priority="352">
      <formula>" =AND(f22&lt;&gt;"""",SUMPRODUCT(($b$20:$b$27=f22)*1))"</formula>
    </cfRule>
  </conditionalFormatting>
  <conditionalFormatting sqref="K23">
    <cfRule type="expression" dxfId="1281" priority="351">
      <formula>" =AND(f22&lt;&gt;"""",SUMPRODUCT(($b$20:$b$27=f22)*1))"</formula>
    </cfRule>
  </conditionalFormatting>
  <conditionalFormatting sqref="K23">
    <cfRule type="expression" dxfId="1280" priority="350">
      <formula>AND(K23&lt;&gt;"",SUMPRODUCT(($B$20:$B$27=K23)*1))</formula>
    </cfRule>
  </conditionalFormatting>
  <conditionalFormatting sqref="L23">
    <cfRule type="expression" dxfId="1279" priority="349">
      <formula>" =AND(f22&lt;&gt;"""",SUMPRODUCT(($b$20:$b$27=f22)*1))"</formula>
    </cfRule>
  </conditionalFormatting>
  <conditionalFormatting sqref="L23">
    <cfRule type="expression" dxfId="1278" priority="348">
      <formula>" =AND(f22&lt;&gt;"""",SUMPRODUCT(($b$20:$b$27=f22)*1))"</formula>
    </cfRule>
  </conditionalFormatting>
  <conditionalFormatting sqref="L23">
    <cfRule type="expression" dxfId="1277" priority="347">
      <formula>" =AND(f22&lt;&gt;"""",SUMPRODUCT(($b$20:$b$27=f22)*1))"</formula>
    </cfRule>
  </conditionalFormatting>
  <conditionalFormatting sqref="L23">
    <cfRule type="expression" dxfId="1276" priority="346">
      <formula>" =AND(f22&lt;&gt;"""",SUMPRODUCT(($b$20:$b$27=f22)*1))"</formula>
    </cfRule>
  </conditionalFormatting>
  <conditionalFormatting sqref="L23">
    <cfRule type="expression" dxfId="1275" priority="345">
      <formula>" =AND(f22&lt;&gt;"""",SUMPRODUCT(($b$20:$b$27=f22)*1))"</formula>
    </cfRule>
  </conditionalFormatting>
  <conditionalFormatting sqref="L23">
    <cfRule type="expression" dxfId="1274" priority="344">
      <formula>AND(L23&lt;&gt;"",SUMPRODUCT(($B$20:$B$27=L23)*1))</formula>
    </cfRule>
  </conditionalFormatting>
  <conditionalFormatting sqref="F24">
    <cfRule type="expression" dxfId="1273" priority="343">
      <formula>AND(F24&lt;&gt;"",SUMPRODUCT(($B$20:$B$27=F24)*1))</formula>
    </cfRule>
  </conditionalFormatting>
  <conditionalFormatting sqref="G24">
    <cfRule type="expression" dxfId="1272" priority="342">
      <formula>" =AND(f22&lt;&gt;"""",SUMPRODUCT(($b$20:$b$27=f22)*1))"</formula>
    </cfRule>
  </conditionalFormatting>
  <conditionalFormatting sqref="H24">
    <cfRule type="expression" dxfId="1271" priority="341">
      <formula>" =AND(f22&lt;&gt;"""",SUMPRODUCT(($b$20:$b$27=f22)*1))"</formula>
    </cfRule>
  </conditionalFormatting>
  <conditionalFormatting sqref="I24">
    <cfRule type="expression" dxfId="1270" priority="340">
      <formula>" =AND(f22&lt;&gt;"""",SUMPRODUCT(($b$20:$b$27=f22)*1))"</formula>
    </cfRule>
  </conditionalFormatting>
  <conditionalFormatting sqref="J24">
    <cfRule type="expression" dxfId="1269" priority="339">
      <formula>" =AND(f22&lt;&gt;"""",SUMPRODUCT(($b$20:$b$27=f22)*1))"</formula>
    </cfRule>
  </conditionalFormatting>
  <conditionalFormatting sqref="K24">
    <cfRule type="expression" dxfId="1268" priority="338">
      <formula>" =AND(f22&lt;&gt;"""",SUMPRODUCT(($b$20:$b$27=f22)*1))"</formula>
    </cfRule>
  </conditionalFormatting>
  <conditionalFormatting sqref="L24">
    <cfRule type="expression" dxfId="1267" priority="337">
      <formula>" =AND(f22&lt;&gt;"""",SUMPRODUCT(($b$20:$b$27=f22)*1))"</formula>
    </cfRule>
  </conditionalFormatting>
  <conditionalFormatting sqref="G24">
    <cfRule type="expression" dxfId="1266" priority="336">
      <formula>AND(G24&lt;&gt;"",SUMPRODUCT(($B$20:$B$27=G24)*1))</formula>
    </cfRule>
  </conditionalFormatting>
  <conditionalFormatting sqref="H24">
    <cfRule type="expression" dxfId="1265" priority="335">
      <formula>" =AND(f22&lt;&gt;"""",SUMPRODUCT(($b$20:$b$27=f22)*1))"</formula>
    </cfRule>
  </conditionalFormatting>
  <conditionalFormatting sqref="H24">
    <cfRule type="expression" dxfId="1264" priority="334">
      <formula>AND(H24&lt;&gt;"",SUMPRODUCT(($B$20:$B$27=H24)*1))</formula>
    </cfRule>
  </conditionalFormatting>
  <conditionalFormatting sqref="I24">
    <cfRule type="expression" dxfId="1263" priority="333">
      <formula>" =AND(f22&lt;&gt;"""",SUMPRODUCT(($b$20:$b$27=f22)*1))"</formula>
    </cfRule>
  </conditionalFormatting>
  <conditionalFormatting sqref="I24">
    <cfRule type="expression" dxfId="1262" priority="332">
      <formula>" =AND(f22&lt;&gt;"""",SUMPRODUCT(($b$20:$b$27=f22)*1))"</formula>
    </cfRule>
  </conditionalFormatting>
  <conditionalFormatting sqref="I24">
    <cfRule type="expression" dxfId="1261" priority="331">
      <formula>AND(I24&lt;&gt;"",SUMPRODUCT(($B$20:$B$27=I24)*1))</formula>
    </cfRule>
  </conditionalFormatting>
  <conditionalFormatting sqref="J24">
    <cfRule type="expression" dxfId="1260" priority="330">
      <formula>" =AND(f22&lt;&gt;"""",SUMPRODUCT(($b$20:$b$27=f22)*1))"</formula>
    </cfRule>
  </conditionalFormatting>
  <conditionalFormatting sqref="J24">
    <cfRule type="expression" dxfId="1259" priority="329">
      <formula>" =AND(f22&lt;&gt;"""",SUMPRODUCT(($b$20:$b$27=f22)*1))"</formula>
    </cfRule>
  </conditionalFormatting>
  <conditionalFormatting sqref="J24">
    <cfRule type="expression" dxfId="1258" priority="328">
      <formula>" =AND(f22&lt;&gt;"""",SUMPRODUCT(($b$20:$b$27=f22)*1))"</formula>
    </cfRule>
  </conditionalFormatting>
  <conditionalFormatting sqref="J24">
    <cfRule type="expression" dxfId="1257" priority="327">
      <formula>AND(J24&lt;&gt;"",SUMPRODUCT(($B$20:$B$27=J24)*1))</formula>
    </cfRule>
  </conditionalFormatting>
  <conditionalFormatting sqref="K24">
    <cfRule type="expression" dxfId="1256" priority="326">
      <formula>" =AND(f22&lt;&gt;"""",SUMPRODUCT(($b$20:$b$27=f22)*1))"</formula>
    </cfRule>
  </conditionalFormatting>
  <conditionalFormatting sqref="K24">
    <cfRule type="expression" dxfId="1255" priority="325">
      <formula>" =AND(f22&lt;&gt;"""",SUMPRODUCT(($b$20:$b$27=f22)*1))"</formula>
    </cfRule>
  </conditionalFormatting>
  <conditionalFormatting sqref="K24">
    <cfRule type="expression" dxfId="1254" priority="324">
      <formula>" =AND(f22&lt;&gt;"""",SUMPRODUCT(($b$20:$b$27=f22)*1))"</formula>
    </cfRule>
  </conditionalFormatting>
  <conditionalFormatting sqref="K24">
    <cfRule type="expression" dxfId="1253" priority="323">
      <formula>" =AND(f22&lt;&gt;"""",SUMPRODUCT(($b$20:$b$27=f22)*1))"</formula>
    </cfRule>
  </conditionalFormatting>
  <conditionalFormatting sqref="K24">
    <cfRule type="expression" dxfId="1252" priority="322">
      <formula>AND(K24&lt;&gt;"",SUMPRODUCT(($B$20:$B$27=K24)*1))</formula>
    </cfRule>
  </conditionalFormatting>
  <conditionalFormatting sqref="L24">
    <cfRule type="expression" dxfId="1251" priority="321">
      <formula>" =AND(f22&lt;&gt;"""",SUMPRODUCT(($b$20:$b$27=f22)*1))"</formula>
    </cfRule>
  </conditionalFormatting>
  <conditionalFormatting sqref="L24">
    <cfRule type="expression" dxfId="1250" priority="320">
      <formula>" =AND(f22&lt;&gt;"""",SUMPRODUCT(($b$20:$b$27=f22)*1))"</formula>
    </cfRule>
  </conditionalFormatting>
  <conditionalFormatting sqref="L24">
    <cfRule type="expression" dxfId="1249" priority="319">
      <formula>" =AND(f22&lt;&gt;"""",SUMPRODUCT(($b$20:$b$27=f22)*1))"</formula>
    </cfRule>
  </conditionalFormatting>
  <conditionalFormatting sqref="L24">
    <cfRule type="expression" dxfId="1248" priority="318">
      <formula>" =AND(f22&lt;&gt;"""",SUMPRODUCT(($b$20:$b$27=f22)*1))"</formula>
    </cfRule>
  </conditionalFormatting>
  <conditionalFormatting sqref="L24">
    <cfRule type="expression" dxfId="1247" priority="317">
      <formula>" =AND(f22&lt;&gt;"""",SUMPRODUCT(($b$20:$b$27=f22)*1))"</formula>
    </cfRule>
  </conditionalFormatting>
  <conditionalFormatting sqref="L24">
    <cfRule type="expression" dxfId="1246" priority="316">
      <formula>AND(L24&lt;&gt;"",SUMPRODUCT(($B$20:$B$27=L24)*1))</formula>
    </cfRule>
  </conditionalFormatting>
  <conditionalFormatting sqref="F25">
    <cfRule type="expression" dxfId="1245" priority="315">
      <formula>AND(F25&lt;&gt;"",SUMPRODUCT(($B$20:$B$27=F25)*1))</formula>
    </cfRule>
  </conditionalFormatting>
  <conditionalFormatting sqref="G25">
    <cfRule type="expression" dxfId="1244" priority="314">
      <formula>" =AND(f22&lt;&gt;"""",SUMPRODUCT(($b$20:$b$27=f22)*1))"</formula>
    </cfRule>
  </conditionalFormatting>
  <conditionalFormatting sqref="H25">
    <cfRule type="expression" dxfId="1243" priority="313">
      <formula>" =AND(f22&lt;&gt;"""",SUMPRODUCT(($b$20:$b$27=f22)*1))"</formula>
    </cfRule>
  </conditionalFormatting>
  <conditionalFormatting sqref="I25">
    <cfRule type="expression" dxfId="1242" priority="312">
      <formula>" =AND(f22&lt;&gt;"""",SUMPRODUCT(($b$20:$b$27=f22)*1))"</formula>
    </cfRule>
  </conditionalFormatting>
  <conditionalFormatting sqref="J25">
    <cfRule type="expression" dxfId="1241" priority="311">
      <formula>" =AND(f22&lt;&gt;"""",SUMPRODUCT(($b$20:$b$27=f22)*1))"</formula>
    </cfRule>
  </conditionalFormatting>
  <conditionalFormatting sqref="K25">
    <cfRule type="expression" dxfId="1240" priority="310">
      <formula>" =AND(f22&lt;&gt;"""",SUMPRODUCT(($b$20:$b$27=f22)*1))"</formula>
    </cfRule>
  </conditionalFormatting>
  <conditionalFormatting sqref="L25">
    <cfRule type="expression" dxfId="1239" priority="309">
      <formula>" =AND(f22&lt;&gt;"""",SUMPRODUCT(($b$20:$b$27=f22)*1))"</formula>
    </cfRule>
  </conditionalFormatting>
  <conditionalFormatting sqref="G25">
    <cfRule type="expression" dxfId="1238" priority="308">
      <formula>AND(G25&lt;&gt;"",SUMPRODUCT(($B$20:$B$27=G25)*1))</formula>
    </cfRule>
  </conditionalFormatting>
  <conditionalFormatting sqref="H25">
    <cfRule type="expression" dxfId="1237" priority="307">
      <formula>" =AND(f22&lt;&gt;"""",SUMPRODUCT(($b$20:$b$27=f22)*1))"</formula>
    </cfRule>
  </conditionalFormatting>
  <conditionalFormatting sqref="H25">
    <cfRule type="expression" dxfId="1236" priority="306">
      <formula>AND(H25&lt;&gt;"",SUMPRODUCT(($B$20:$B$27=H25)*1))</formula>
    </cfRule>
  </conditionalFormatting>
  <conditionalFormatting sqref="I25">
    <cfRule type="expression" dxfId="1235" priority="305">
      <formula>" =AND(f22&lt;&gt;"""",SUMPRODUCT(($b$20:$b$27=f22)*1))"</formula>
    </cfRule>
  </conditionalFormatting>
  <conditionalFormatting sqref="I25">
    <cfRule type="expression" dxfId="1234" priority="304">
      <formula>" =AND(f22&lt;&gt;"""",SUMPRODUCT(($b$20:$b$27=f22)*1))"</formula>
    </cfRule>
  </conditionalFormatting>
  <conditionalFormatting sqref="I25">
    <cfRule type="expression" dxfId="1233" priority="303">
      <formula>AND(I25&lt;&gt;"",SUMPRODUCT(($B$20:$B$27=I25)*1))</formula>
    </cfRule>
  </conditionalFormatting>
  <conditionalFormatting sqref="J25">
    <cfRule type="expression" dxfId="1232" priority="302">
      <formula>" =AND(f22&lt;&gt;"""",SUMPRODUCT(($b$20:$b$27=f22)*1))"</formula>
    </cfRule>
  </conditionalFormatting>
  <conditionalFormatting sqref="J25">
    <cfRule type="expression" dxfId="1231" priority="301">
      <formula>" =AND(f22&lt;&gt;"""",SUMPRODUCT(($b$20:$b$27=f22)*1))"</formula>
    </cfRule>
  </conditionalFormatting>
  <conditionalFormatting sqref="J25">
    <cfRule type="expression" dxfId="1230" priority="300">
      <formula>" =AND(f22&lt;&gt;"""",SUMPRODUCT(($b$20:$b$27=f22)*1))"</formula>
    </cfRule>
  </conditionalFormatting>
  <conditionalFormatting sqref="J25">
    <cfRule type="expression" dxfId="1229" priority="299">
      <formula>AND(J25&lt;&gt;"",SUMPRODUCT(($B$20:$B$27=J25)*1))</formula>
    </cfRule>
  </conditionalFormatting>
  <conditionalFormatting sqref="K25">
    <cfRule type="expression" dxfId="1228" priority="298">
      <formula>" =AND(f22&lt;&gt;"""",SUMPRODUCT(($b$20:$b$27=f22)*1))"</formula>
    </cfRule>
  </conditionalFormatting>
  <conditionalFormatting sqref="K25">
    <cfRule type="expression" dxfId="1227" priority="297">
      <formula>" =AND(f22&lt;&gt;"""",SUMPRODUCT(($b$20:$b$27=f22)*1))"</formula>
    </cfRule>
  </conditionalFormatting>
  <conditionalFormatting sqref="K25">
    <cfRule type="expression" dxfId="1226" priority="296">
      <formula>" =AND(f22&lt;&gt;"""",SUMPRODUCT(($b$20:$b$27=f22)*1))"</formula>
    </cfRule>
  </conditionalFormatting>
  <conditionalFormatting sqref="K25">
    <cfRule type="expression" dxfId="1225" priority="295">
      <formula>" =AND(f22&lt;&gt;"""",SUMPRODUCT(($b$20:$b$27=f22)*1))"</formula>
    </cfRule>
  </conditionalFormatting>
  <conditionalFormatting sqref="K25">
    <cfRule type="expression" dxfId="1224" priority="294">
      <formula>AND(K25&lt;&gt;"",SUMPRODUCT(($B$20:$B$27=K25)*1))</formula>
    </cfRule>
  </conditionalFormatting>
  <conditionalFormatting sqref="L25">
    <cfRule type="expression" dxfId="1223" priority="293">
      <formula>" =AND(f22&lt;&gt;"""",SUMPRODUCT(($b$20:$b$27=f22)*1))"</formula>
    </cfRule>
  </conditionalFormatting>
  <conditionalFormatting sqref="L25">
    <cfRule type="expression" dxfId="1222" priority="292">
      <formula>" =AND(f22&lt;&gt;"""",SUMPRODUCT(($b$20:$b$27=f22)*1))"</formula>
    </cfRule>
  </conditionalFormatting>
  <conditionalFormatting sqref="L25">
    <cfRule type="expression" dxfId="1221" priority="291">
      <formula>" =AND(f22&lt;&gt;"""",SUMPRODUCT(($b$20:$b$27=f22)*1))"</formula>
    </cfRule>
  </conditionalFormatting>
  <conditionalFormatting sqref="L25">
    <cfRule type="expression" dxfId="1220" priority="290">
      <formula>" =AND(f22&lt;&gt;"""",SUMPRODUCT(($b$20:$b$27=f22)*1))"</formula>
    </cfRule>
  </conditionalFormatting>
  <conditionalFormatting sqref="L25">
    <cfRule type="expression" dxfId="1219" priority="289">
      <formula>" =AND(f22&lt;&gt;"""",SUMPRODUCT(($b$20:$b$27=f22)*1))"</formula>
    </cfRule>
  </conditionalFormatting>
  <conditionalFormatting sqref="L25">
    <cfRule type="expression" dxfId="1218" priority="288">
      <formula>AND(L25&lt;&gt;"",SUMPRODUCT(($B$20:$B$27=L25)*1))</formula>
    </cfRule>
  </conditionalFormatting>
  <conditionalFormatting sqref="F26">
    <cfRule type="expression" dxfId="1217" priority="287">
      <formula>AND(F26&lt;&gt;"",SUMPRODUCT(($B$20:$B$27=F26)*1))</formula>
    </cfRule>
  </conditionalFormatting>
  <conditionalFormatting sqref="G26">
    <cfRule type="expression" dxfId="1216" priority="286">
      <formula>" =AND(f22&lt;&gt;"""",SUMPRODUCT(($b$20:$b$27=f22)*1))"</formula>
    </cfRule>
  </conditionalFormatting>
  <conditionalFormatting sqref="H26">
    <cfRule type="expression" dxfId="1215" priority="285">
      <formula>" =AND(f22&lt;&gt;"""",SUMPRODUCT(($b$20:$b$27=f22)*1))"</formula>
    </cfRule>
  </conditionalFormatting>
  <conditionalFormatting sqref="I26">
    <cfRule type="expression" dxfId="1214" priority="284">
      <formula>" =AND(f22&lt;&gt;"""",SUMPRODUCT(($b$20:$b$27=f22)*1))"</formula>
    </cfRule>
  </conditionalFormatting>
  <conditionalFormatting sqref="J26">
    <cfRule type="expression" dxfId="1213" priority="283">
      <formula>" =AND(f22&lt;&gt;"""",SUMPRODUCT(($b$20:$b$27=f22)*1))"</formula>
    </cfRule>
  </conditionalFormatting>
  <conditionalFormatting sqref="K26">
    <cfRule type="expression" dxfId="1212" priority="282">
      <formula>" =AND(f22&lt;&gt;"""",SUMPRODUCT(($b$20:$b$27=f22)*1))"</formula>
    </cfRule>
  </conditionalFormatting>
  <conditionalFormatting sqref="L26">
    <cfRule type="expression" dxfId="1211" priority="281">
      <formula>" =AND(f22&lt;&gt;"""",SUMPRODUCT(($b$20:$b$27=f22)*1))"</formula>
    </cfRule>
  </conditionalFormatting>
  <conditionalFormatting sqref="G26">
    <cfRule type="expression" dxfId="1210" priority="280">
      <formula>AND(G26&lt;&gt;"",SUMPRODUCT(($B$20:$B$27=G26)*1))</formula>
    </cfRule>
  </conditionalFormatting>
  <conditionalFormatting sqref="H26">
    <cfRule type="expression" dxfId="1209" priority="279">
      <formula>" =AND(f22&lt;&gt;"""",SUMPRODUCT(($b$20:$b$27=f22)*1))"</formula>
    </cfRule>
  </conditionalFormatting>
  <conditionalFormatting sqref="H26">
    <cfRule type="expression" dxfId="1208" priority="278">
      <formula>AND(H26&lt;&gt;"",SUMPRODUCT(($B$20:$B$27=H26)*1))</formula>
    </cfRule>
  </conditionalFormatting>
  <conditionalFormatting sqref="I26">
    <cfRule type="expression" dxfId="1207" priority="277">
      <formula>" =AND(f22&lt;&gt;"""",SUMPRODUCT(($b$20:$b$27=f22)*1))"</formula>
    </cfRule>
  </conditionalFormatting>
  <conditionalFormatting sqref="I26">
    <cfRule type="expression" dxfId="1206" priority="276">
      <formula>" =AND(f22&lt;&gt;"""",SUMPRODUCT(($b$20:$b$27=f22)*1))"</formula>
    </cfRule>
  </conditionalFormatting>
  <conditionalFormatting sqref="I26">
    <cfRule type="expression" dxfId="1205" priority="275">
      <formula>AND(I26&lt;&gt;"",SUMPRODUCT(($B$20:$B$27=I26)*1))</formula>
    </cfRule>
  </conditionalFormatting>
  <conditionalFormatting sqref="J26">
    <cfRule type="expression" dxfId="1204" priority="274">
      <formula>" =AND(f22&lt;&gt;"""",SUMPRODUCT(($b$20:$b$27=f22)*1))"</formula>
    </cfRule>
  </conditionalFormatting>
  <conditionalFormatting sqref="J26">
    <cfRule type="expression" dxfId="1203" priority="273">
      <formula>" =AND(f22&lt;&gt;"""",SUMPRODUCT(($b$20:$b$27=f22)*1))"</formula>
    </cfRule>
  </conditionalFormatting>
  <conditionalFormatting sqref="J26">
    <cfRule type="expression" dxfId="1202" priority="272">
      <formula>" =AND(f22&lt;&gt;"""",SUMPRODUCT(($b$20:$b$27=f22)*1))"</formula>
    </cfRule>
  </conditionalFormatting>
  <conditionalFormatting sqref="J26">
    <cfRule type="expression" dxfId="1201" priority="271">
      <formula>AND(J26&lt;&gt;"",SUMPRODUCT(($B$20:$B$27=J26)*1))</formula>
    </cfRule>
  </conditionalFormatting>
  <conditionalFormatting sqref="K26">
    <cfRule type="expression" dxfId="1200" priority="270">
      <formula>" =AND(f22&lt;&gt;"""",SUMPRODUCT(($b$20:$b$27=f22)*1))"</formula>
    </cfRule>
  </conditionalFormatting>
  <conditionalFormatting sqref="K26">
    <cfRule type="expression" dxfId="1199" priority="269">
      <formula>" =AND(f22&lt;&gt;"""",SUMPRODUCT(($b$20:$b$27=f22)*1))"</formula>
    </cfRule>
  </conditionalFormatting>
  <conditionalFormatting sqref="K26">
    <cfRule type="expression" dxfId="1198" priority="268">
      <formula>" =AND(f22&lt;&gt;"""",SUMPRODUCT(($b$20:$b$27=f22)*1))"</formula>
    </cfRule>
  </conditionalFormatting>
  <conditionalFormatting sqref="K26">
    <cfRule type="expression" dxfId="1197" priority="267">
      <formula>" =AND(f22&lt;&gt;"""",SUMPRODUCT(($b$20:$b$27=f22)*1))"</formula>
    </cfRule>
  </conditionalFormatting>
  <conditionalFormatting sqref="K26">
    <cfRule type="expression" dxfId="1196" priority="266">
      <formula>AND(K26&lt;&gt;"",SUMPRODUCT(($B$20:$B$27=K26)*1))</formula>
    </cfRule>
  </conditionalFormatting>
  <conditionalFormatting sqref="L26">
    <cfRule type="expression" dxfId="1195" priority="265">
      <formula>" =AND(f22&lt;&gt;"""",SUMPRODUCT(($b$20:$b$27=f22)*1))"</formula>
    </cfRule>
  </conditionalFormatting>
  <conditionalFormatting sqref="L26">
    <cfRule type="expression" dxfId="1194" priority="264">
      <formula>" =AND(f22&lt;&gt;"""",SUMPRODUCT(($b$20:$b$27=f22)*1))"</formula>
    </cfRule>
  </conditionalFormatting>
  <conditionalFormatting sqref="L26">
    <cfRule type="expression" dxfId="1193" priority="263">
      <formula>" =AND(f22&lt;&gt;"""",SUMPRODUCT(($b$20:$b$27=f22)*1))"</formula>
    </cfRule>
  </conditionalFormatting>
  <conditionalFormatting sqref="L26">
    <cfRule type="expression" dxfId="1192" priority="262">
      <formula>" =AND(f22&lt;&gt;"""",SUMPRODUCT(($b$20:$b$27=f22)*1))"</formula>
    </cfRule>
  </conditionalFormatting>
  <conditionalFormatting sqref="L26">
    <cfRule type="expression" dxfId="1191" priority="261">
      <formula>" =AND(f22&lt;&gt;"""",SUMPRODUCT(($b$20:$b$27=f22)*1))"</formula>
    </cfRule>
  </conditionalFormatting>
  <conditionalFormatting sqref="L26">
    <cfRule type="expression" dxfId="1190" priority="260">
      <formula>AND(L26&lt;&gt;"",SUMPRODUCT(($B$20:$B$27=L26)*1))</formula>
    </cfRule>
  </conditionalFormatting>
  <conditionalFormatting sqref="F27">
    <cfRule type="expression" dxfId="1189" priority="259">
      <formula>AND(F27&lt;&gt;"",SUMPRODUCT(($B$20:$B$27=F27)*1))</formula>
    </cfRule>
  </conditionalFormatting>
  <conditionalFormatting sqref="G27">
    <cfRule type="expression" dxfId="1188" priority="258">
      <formula>" =AND(f22&lt;&gt;"""",SUMPRODUCT(($b$20:$b$27=f22)*1))"</formula>
    </cfRule>
  </conditionalFormatting>
  <conditionalFormatting sqref="G27">
    <cfRule type="expression" dxfId="1187" priority="257">
      <formula>AND(G27&lt;&gt;"",SUMPRODUCT(($B$20:$B$27=G27)*1))</formula>
    </cfRule>
  </conditionalFormatting>
  <conditionalFormatting sqref="N22">
    <cfRule type="expression" dxfId="1186" priority="256">
      <formula>AND(N22&lt;&gt;"",SUMPRODUCT(($V$20:$V$27=N22)*1))</formula>
    </cfRule>
  </conditionalFormatting>
  <conditionalFormatting sqref="O22">
    <cfRule type="expression" dxfId="1185" priority="255">
      <formula>" =AND(N22&lt;&gt;"""",SUMPRODUCT(($V$20:$V$27=N22)*1))"</formula>
    </cfRule>
  </conditionalFormatting>
  <conditionalFormatting sqref="P22">
    <cfRule type="expression" dxfId="1184" priority="254">
      <formula>" =AND(N22&lt;&gt;"""",SUMPRODUCT(($V$20:$V$27=N22)*1))"</formula>
    </cfRule>
  </conditionalFormatting>
  <conditionalFormatting sqref="Q22">
    <cfRule type="expression" dxfId="1183" priority="253">
      <formula>" =AND(N22&lt;&gt;"""",SUMPRODUCT(($V$20:$V$27=N22)*1))"</formula>
    </cfRule>
  </conditionalFormatting>
  <conditionalFormatting sqref="R22">
    <cfRule type="expression" dxfId="1182" priority="252">
      <formula>" =AND(N22&lt;&gt;"""",SUMPRODUCT(($V$20:$V$27=N22)*1))"</formula>
    </cfRule>
  </conditionalFormatting>
  <conditionalFormatting sqref="S22">
    <cfRule type="expression" dxfId="1181" priority="251">
      <formula>" =AND(N22&lt;&gt;"""",SUMPRODUCT(($V$20:$V$27=N22)*1))"</formula>
    </cfRule>
  </conditionalFormatting>
  <conditionalFormatting sqref="T22">
    <cfRule type="expression" dxfId="1180" priority="250">
      <formula>" =AND(N22&lt;&gt;"""",SUMPRODUCT(($V$20:$V$27=N22)*1))"</formula>
    </cfRule>
  </conditionalFormatting>
  <conditionalFormatting sqref="N23">
    <cfRule type="expression" dxfId="1179" priority="249">
      <formula>" =AND(N22&lt;&gt;"""",SUMPRODUCT(($V$20:$V$27=N22)*1))"</formula>
    </cfRule>
  </conditionalFormatting>
  <conditionalFormatting sqref="O23">
    <cfRule type="expression" dxfId="1178" priority="248">
      <formula>" =AND(N22&lt;&gt;"""",SUMPRODUCT(($V$20:$V$27=N22)*1))"</formula>
    </cfRule>
  </conditionalFormatting>
  <conditionalFormatting sqref="P23">
    <cfRule type="expression" dxfId="1177" priority="247">
      <formula>" =AND(N22&lt;&gt;"""",SUMPRODUCT(($V$20:$V$27=N22)*1))"</formula>
    </cfRule>
  </conditionalFormatting>
  <conditionalFormatting sqref="Q23">
    <cfRule type="expression" dxfId="1176" priority="246">
      <formula>" =AND(N22&lt;&gt;"""",SUMPRODUCT(($V$20:$V$27=N22)*1))"</formula>
    </cfRule>
  </conditionalFormatting>
  <conditionalFormatting sqref="R23">
    <cfRule type="expression" dxfId="1175" priority="245">
      <formula>" =AND(N22&lt;&gt;"""",SUMPRODUCT(($V$20:$V$27=N22)*1))"</formula>
    </cfRule>
  </conditionalFormatting>
  <conditionalFormatting sqref="S23">
    <cfRule type="expression" dxfId="1174" priority="244">
      <formula>" =AND(N22&lt;&gt;"""",SUMPRODUCT(($V$20:$V$27=N22)*1))"</formula>
    </cfRule>
  </conditionalFormatting>
  <conditionalFormatting sqref="T23">
    <cfRule type="expression" dxfId="1173" priority="243">
      <formula>" =AND(N22&lt;&gt;"""",SUMPRODUCT(($V$20:$V$27=N22)*1))"</formula>
    </cfRule>
  </conditionalFormatting>
  <conditionalFormatting sqref="O22">
    <cfRule type="expression" dxfId="1172" priority="242">
      <formula>AND(O22&lt;&gt;"",SUMPRODUCT(($V$20:$V$27=O22)*1))</formula>
    </cfRule>
  </conditionalFormatting>
  <conditionalFormatting sqref="P22">
    <cfRule type="expression" dxfId="1171" priority="241">
      <formula>" =AND(N22&lt;&gt;"""",SUMPRODUCT(($V$20:$V$27=N22)*1))"</formula>
    </cfRule>
  </conditionalFormatting>
  <conditionalFormatting sqref="P22">
    <cfRule type="expression" dxfId="1170" priority="240">
      <formula>AND(P22&lt;&gt;"",SUMPRODUCT(($V$20:$V$27=P22)*1))</formula>
    </cfRule>
  </conditionalFormatting>
  <conditionalFormatting sqref="Q22">
    <cfRule type="expression" dxfId="1169" priority="239">
      <formula>" =AND(N22&lt;&gt;"""",SUMPRODUCT(($V$20:$V$27=N22)*1))"</formula>
    </cfRule>
  </conditionalFormatting>
  <conditionalFormatting sqref="Q22">
    <cfRule type="expression" dxfId="1168" priority="238">
      <formula>" =AND(N22&lt;&gt;"""",SUMPRODUCT(($V$20:$V$27=N22)*1))"</formula>
    </cfRule>
  </conditionalFormatting>
  <conditionalFormatting sqref="Q22">
    <cfRule type="expression" dxfId="1167" priority="237">
      <formula>AND(Q22&lt;&gt;"",SUMPRODUCT(($V$20:$V$27=Q22)*1))</formula>
    </cfRule>
  </conditionalFormatting>
  <conditionalFormatting sqref="R22">
    <cfRule type="expression" dxfId="1166" priority="236">
      <formula>" =AND(N22&lt;&gt;"""",SUMPRODUCT(($V$20:$V$27=N22)*1))"</formula>
    </cfRule>
  </conditionalFormatting>
  <conditionalFormatting sqref="R22">
    <cfRule type="expression" dxfId="1165" priority="235">
      <formula>" =AND(N22&lt;&gt;"""",SUMPRODUCT(($V$20:$V$27=N22)*1))"</formula>
    </cfRule>
  </conditionalFormatting>
  <conditionalFormatting sqref="R22">
    <cfRule type="expression" dxfId="1164" priority="234">
      <formula>" =AND(N22&lt;&gt;"""",SUMPRODUCT(($V$20:$V$27=N22)*1))"</formula>
    </cfRule>
  </conditionalFormatting>
  <conditionalFormatting sqref="R22">
    <cfRule type="expression" dxfId="1163" priority="233">
      <formula>AND(R22&lt;&gt;"",SUMPRODUCT(($V$20:$V$27=R22)*1))</formula>
    </cfRule>
  </conditionalFormatting>
  <conditionalFormatting sqref="S22">
    <cfRule type="expression" dxfId="1162" priority="232">
      <formula>" =AND(N22&lt;&gt;"""",SUMPRODUCT(($V$20:$V$27=N22)*1))"</formula>
    </cfRule>
  </conditionalFormatting>
  <conditionalFormatting sqref="S22">
    <cfRule type="expression" dxfId="1161" priority="231">
      <formula>" =AND(N22&lt;&gt;"""",SUMPRODUCT(($V$20:$V$27=N22)*1))"</formula>
    </cfRule>
  </conditionalFormatting>
  <conditionalFormatting sqref="S22">
    <cfRule type="expression" dxfId="1160" priority="230">
      <formula>" =AND(N22&lt;&gt;"""",SUMPRODUCT(($V$20:$V$27=N22)*1))"</formula>
    </cfRule>
  </conditionalFormatting>
  <conditionalFormatting sqref="S22">
    <cfRule type="expression" dxfId="1159" priority="229">
      <formula>" =AND(N22&lt;&gt;"""",SUMPRODUCT(($V$20:$V$27=N22)*1))"</formula>
    </cfRule>
  </conditionalFormatting>
  <conditionalFormatting sqref="S22">
    <cfRule type="expression" dxfId="1158" priority="228">
      <formula>AND(S22&lt;&gt;"",SUMPRODUCT(($V$20:$V$27=S22)*1))</formula>
    </cfRule>
  </conditionalFormatting>
  <conditionalFormatting sqref="T22">
    <cfRule type="expression" dxfId="1157" priority="227">
      <formula>" =AND(N22&lt;&gt;"""",SUMPRODUCT(($V$20:$V$27=N22)*1))"</formula>
    </cfRule>
  </conditionalFormatting>
  <conditionalFormatting sqref="T22">
    <cfRule type="expression" dxfId="1156" priority="226">
      <formula>" =AND(N22&lt;&gt;"""",SUMPRODUCT(($V$20:$V$27=N22)*1))"</formula>
    </cfRule>
  </conditionalFormatting>
  <conditionalFormatting sqref="T22">
    <cfRule type="expression" dxfId="1155" priority="225">
      <formula>" =AND(N22&lt;&gt;"""",SUMPRODUCT(($V$20:$V$27=N22)*1))"</formula>
    </cfRule>
  </conditionalFormatting>
  <conditionalFormatting sqref="T22">
    <cfRule type="expression" dxfId="1154" priority="224">
      <formula>" =AND(N22&lt;&gt;"""",SUMPRODUCT(($V$20:$V$27=N22)*1))"</formula>
    </cfRule>
  </conditionalFormatting>
  <conditionalFormatting sqref="T22">
    <cfRule type="expression" dxfId="1153" priority="223">
      <formula>" =AND(N22&lt;&gt;"""",SUMPRODUCT(($V$20:$V$27=N22)*1))"</formula>
    </cfRule>
  </conditionalFormatting>
  <conditionalFormatting sqref="T22">
    <cfRule type="expression" dxfId="1152" priority="222">
      <formula>AND(T22&lt;&gt;"",SUMPRODUCT(($V$20:$V$27=T22)*1))</formula>
    </cfRule>
  </conditionalFormatting>
  <conditionalFormatting sqref="N23">
    <cfRule type="expression" dxfId="1151" priority="221">
      <formula>AND(N23&lt;&gt;"",SUMPRODUCT(($V$20:$V$27=N23)*1))</formula>
    </cfRule>
  </conditionalFormatting>
  <conditionalFormatting sqref="O23">
    <cfRule type="expression" dxfId="1150" priority="220">
      <formula>" =AND(N22&lt;&gt;"""",SUMPRODUCT(($V$20:$V$27=N22)*1))"</formula>
    </cfRule>
  </conditionalFormatting>
  <conditionalFormatting sqref="P23">
    <cfRule type="expression" dxfId="1149" priority="219">
      <formula>" =AND(N22&lt;&gt;"""",SUMPRODUCT(($V$20:$V$27=N22)*1))"</formula>
    </cfRule>
  </conditionalFormatting>
  <conditionalFormatting sqref="Q23">
    <cfRule type="expression" dxfId="1148" priority="218">
      <formula>" =AND(N22&lt;&gt;"""",SUMPRODUCT(($V$20:$V$27=N22)*1))"</formula>
    </cfRule>
  </conditionalFormatting>
  <conditionalFormatting sqref="R23">
    <cfRule type="expression" dxfId="1147" priority="217">
      <formula>" =AND(N22&lt;&gt;"""",SUMPRODUCT(($V$20:$V$27=N22)*1))"</formula>
    </cfRule>
  </conditionalFormatting>
  <conditionalFormatting sqref="S23">
    <cfRule type="expression" dxfId="1146" priority="216">
      <formula>" =AND(N22&lt;&gt;"""",SUMPRODUCT(($V$20:$V$27=N22)*1))"</formula>
    </cfRule>
  </conditionalFormatting>
  <conditionalFormatting sqref="T23">
    <cfRule type="expression" dxfId="1145" priority="215">
      <formula>" =AND(N22&lt;&gt;"""",SUMPRODUCT(($V$20:$V$27=N22)*1))"</formula>
    </cfRule>
  </conditionalFormatting>
  <conditionalFormatting sqref="O23">
    <cfRule type="expression" dxfId="1144" priority="214">
      <formula>AND(O23&lt;&gt;"",SUMPRODUCT(($V$20:$V$27=O23)*1))</formula>
    </cfRule>
  </conditionalFormatting>
  <conditionalFormatting sqref="P23">
    <cfRule type="expression" dxfId="1143" priority="213">
      <formula>" =AND(N22&lt;&gt;"""",SUMPRODUCT(($V$20:$V$27=N22)*1))"</formula>
    </cfRule>
  </conditionalFormatting>
  <conditionalFormatting sqref="P23">
    <cfRule type="expression" dxfId="1142" priority="212">
      <formula>AND(P23&lt;&gt;"",SUMPRODUCT(($V$20:$V$27=P23)*1))</formula>
    </cfRule>
  </conditionalFormatting>
  <conditionalFormatting sqref="Q23">
    <cfRule type="expression" dxfId="1141" priority="211">
      <formula>" =AND(N22&lt;&gt;"""",SUMPRODUCT(($V$20:$V$27=N22)*1))"</formula>
    </cfRule>
  </conditionalFormatting>
  <conditionalFormatting sqref="Q23">
    <cfRule type="expression" dxfId="1140" priority="210">
      <formula>" =AND(N22&lt;&gt;"""",SUMPRODUCT(($V$20:$V$27=N22)*1))"</formula>
    </cfRule>
  </conditionalFormatting>
  <conditionalFormatting sqref="Q23">
    <cfRule type="expression" dxfId="1139" priority="209">
      <formula>AND(Q23&lt;&gt;"",SUMPRODUCT(($V$20:$V$27=Q23)*1))</formula>
    </cfRule>
  </conditionalFormatting>
  <conditionalFormatting sqref="R23">
    <cfRule type="expression" dxfId="1138" priority="208">
      <formula>" =AND(N22&lt;&gt;"""",SUMPRODUCT(($V$20:$V$27=N22)*1))"</formula>
    </cfRule>
  </conditionalFormatting>
  <conditionalFormatting sqref="R23">
    <cfRule type="expression" dxfId="1137" priority="207">
      <formula>" =AND(N22&lt;&gt;"""",SUMPRODUCT(($V$20:$V$27=N22)*1))"</formula>
    </cfRule>
  </conditionalFormatting>
  <conditionalFormatting sqref="R23">
    <cfRule type="expression" dxfId="1136" priority="206">
      <formula>" =AND(N22&lt;&gt;"""",SUMPRODUCT(($V$20:$V$27=N22)*1))"</formula>
    </cfRule>
  </conditionalFormatting>
  <conditionalFormatting sqref="R23">
    <cfRule type="expression" dxfId="1135" priority="205">
      <formula>AND(R23&lt;&gt;"",SUMPRODUCT(($V$20:$V$27=R23)*1))</formula>
    </cfRule>
  </conditionalFormatting>
  <conditionalFormatting sqref="S23">
    <cfRule type="expression" dxfId="1134" priority="204">
      <formula>" =AND(N22&lt;&gt;"""",SUMPRODUCT(($V$20:$V$27=N22)*1))"</formula>
    </cfRule>
  </conditionalFormatting>
  <conditionalFormatting sqref="S23">
    <cfRule type="expression" dxfId="1133" priority="203">
      <formula>" =AND(N22&lt;&gt;"""",SUMPRODUCT(($V$20:$V$27=N22)*1))"</formula>
    </cfRule>
  </conditionalFormatting>
  <conditionalFormatting sqref="S23">
    <cfRule type="expression" dxfId="1132" priority="202">
      <formula>" =AND(N22&lt;&gt;"""",SUMPRODUCT(($V$20:$V$27=N22)*1))"</formula>
    </cfRule>
  </conditionalFormatting>
  <conditionalFormatting sqref="S23">
    <cfRule type="expression" dxfId="1131" priority="201">
      <formula>" =AND(N22&lt;&gt;"""",SUMPRODUCT(($V$20:$V$27=N22)*1))"</formula>
    </cfRule>
  </conditionalFormatting>
  <conditionalFormatting sqref="S23">
    <cfRule type="expression" dxfId="1130" priority="200">
      <formula>AND(S23&lt;&gt;"",SUMPRODUCT(($V$20:$V$27=S23)*1))</formula>
    </cfRule>
  </conditionalFormatting>
  <conditionalFormatting sqref="T23">
    <cfRule type="expression" dxfId="1129" priority="199">
      <formula>" =AND(N22&lt;&gt;"""",SUMPRODUCT(($V$20:$V$27=N22)*1))"</formula>
    </cfRule>
  </conditionalFormatting>
  <conditionalFormatting sqref="T23">
    <cfRule type="expression" dxfId="1128" priority="198">
      <formula>" =AND(N22&lt;&gt;"""",SUMPRODUCT(($V$20:$V$27=N22)*1))"</formula>
    </cfRule>
  </conditionalFormatting>
  <conditionalFormatting sqref="T23">
    <cfRule type="expression" dxfId="1127" priority="197">
      <formula>" =AND(N22&lt;&gt;"""",SUMPRODUCT(($V$20:$V$27=N22)*1))"</formula>
    </cfRule>
  </conditionalFormatting>
  <conditionalFormatting sqref="T23">
    <cfRule type="expression" dxfId="1126" priority="196">
      <formula>" =AND(N22&lt;&gt;"""",SUMPRODUCT(($V$20:$V$27=N22)*1))"</formula>
    </cfRule>
  </conditionalFormatting>
  <conditionalFormatting sqref="T23">
    <cfRule type="expression" dxfId="1125" priority="195">
      <formula>" =AND(N22&lt;&gt;"""",SUMPRODUCT(($V$20:$V$27=N22)*1))"</formula>
    </cfRule>
  </conditionalFormatting>
  <conditionalFormatting sqref="T23">
    <cfRule type="expression" dxfId="1124" priority="194">
      <formula>AND(T23&lt;&gt;"",SUMPRODUCT(($V$20:$V$27=T23)*1))</formula>
    </cfRule>
  </conditionalFormatting>
  <conditionalFormatting sqref="N24">
    <cfRule type="expression" dxfId="1123" priority="193">
      <formula>" =AND(N22&lt;&gt;"""",SUMPRODUCT(($V$20:$V$27=N22)*1))"</formula>
    </cfRule>
  </conditionalFormatting>
  <conditionalFormatting sqref="O24">
    <cfRule type="expression" dxfId="1122" priority="192">
      <formula>" =AND(N22&lt;&gt;"""",SUMPRODUCT(($V$20:$V$27=N22)*1))"</formula>
    </cfRule>
  </conditionalFormatting>
  <conditionalFormatting sqref="P24">
    <cfRule type="expression" dxfId="1121" priority="191">
      <formula>" =AND(N22&lt;&gt;"""",SUMPRODUCT(($V$20:$V$27=N22)*1))"</formula>
    </cfRule>
  </conditionalFormatting>
  <conditionalFormatting sqref="Q24">
    <cfRule type="expression" dxfId="1120" priority="190">
      <formula>" =AND(N22&lt;&gt;"""",SUMPRODUCT(($V$20:$V$27=N22)*1))"</formula>
    </cfRule>
  </conditionalFormatting>
  <conditionalFormatting sqref="R24">
    <cfRule type="expression" dxfId="1119" priority="189">
      <formula>" =AND(N22&lt;&gt;"""",SUMPRODUCT(($V$20:$V$27=N22)*1))"</formula>
    </cfRule>
  </conditionalFormatting>
  <conditionalFormatting sqref="S24">
    <cfRule type="expression" dxfId="1118" priority="188">
      <formula>" =AND(N22&lt;&gt;"""",SUMPRODUCT(($V$20:$V$27=N22)*1))"</formula>
    </cfRule>
  </conditionalFormatting>
  <conditionalFormatting sqref="T24">
    <cfRule type="expression" dxfId="1117" priority="187">
      <formula>" =AND(N22&lt;&gt;"""",SUMPRODUCT(($V$20:$V$27=N22)*1))"</formula>
    </cfRule>
  </conditionalFormatting>
  <conditionalFormatting sqref="N24">
    <cfRule type="expression" dxfId="1116" priority="186">
      <formula>AND(N24&lt;&gt;"",SUMPRODUCT(($V$20:$V$27=N24)*1))</formula>
    </cfRule>
  </conditionalFormatting>
  <conditionalFormatting sqref="O24">
    <cfRule type="expression" dxfId="1115" priority="185">
      <formula>" =AND(N22&lt;&gt;"""",SUMPRODUCT(($V$20:$V$27=N22)*1))"</formula>
    </cfRule>
  </conditionalFormatting>
  <conditionalFormatting sqref="P24">
    <cfRule type="expression" dxfId="1114" priority="184">
      <formula>" =AND(N22&lt;&gt;"""",SUMPRODUCT(($V$20:$V$27=N22)*1))"</formula>
    </cfRule>
  </conditionalFormatting>
  <conditionalFormatting sqref="Q24">
    <cfRule type="expression" dxfId="1113" priority="183">
      <formula>" =AND(N22&lt;&gt;"""",SUMPRODUCT(($V$20:$V$27=N22)*1))"</formula>
    </cfRule>
  </conditionalFormatting>
  <conditionalFormatting sqref="R24">
    <cfRule type="expression" dxfId="1112" priority="182">
      <formula>" =AND(N22&lt;&gt;"""",SUMPRODUCT(($V$20:$V$27=N22)*1))"</formula>
    </cfRule>
  </conditionalFormatting>
  <conditionalFormatting sqref="S24">
    <cfRule type="expression" dxfId="1111" priority="181">
      <formula>" =AND(N22&lt;&gt;"""",SUMPRODUCT(($V$20:$V$27=N22)*1))"</formula>
    </cfRule>
  </conditionalFormatting>
  <conditionalFormatting sqref="T24">
    <cfRule type="expression" dxfId="1110" priority="180">
      <formula>" =AND(N22&lt;&gt;"""",SUMPRODUCT(($V$20:$V$27=N22)*1))"</formula>
    </cfRule>
  </conditionalFormatting>
  <conditionalFormatting sqref="O24">
    <cfRule type="expression" dxfId="1109" priority="179">
      <formula>AND(O24&lt;&gt;"",SUMPRODUCT(($V$20:$V$27=O24)*1))</formula>
    </cfRule>
  </conditionalFormatting>
  <conditionalFormatting sqref="P24">
    <cfRule type="expression" dxfId="1108" priority="178">
      <formula>" =AND(N22&lt;&gt;"""",SUMPRODUCT(($V$20:$V$27=N22)*1))"</formula>
    </cfRule>
  </conditionalFormatting>
  <conditionalFormatting sqref="P24">
    <cfRule type="expression" dxfId="1107" priority="177">
      <formula>AND(P24&lt;&gt;"",SUMPRODUCT(($V$20:$V$27=P24)*1))</formula>
    </cfRule>
  </conditionalFormatting>
  <conditionalFormatting sqref="Q24">
    <cfRule type="expression" dxfId="1106" priority="176">
      <formula>" =AND(N22&lt;&gt;"""",SUMPRODUCT(($V$20:$V$27=N22)*1))"</formula>
    </cfRule>
  </conditionalFormatting>
  <conditionalFormatting sqref="Q24">
    <cfRule type="expression" dxfId="1105" priority="175">
      <formula>" =AND(N22&lt;&gt;"""",SUMPRODUCT(($V$20:$V$27=N22)*1))"</formula>
    </cfRule>
  </conditionalFormatting>
  <conditionalFormatting sqref="Q24">
    <cfRule type="expression" dxfId="1104" priority="174">
      <formula>AND(Q24&lt;&gt;"",SUMPRODUCT(($V$20:$V$27=Q24)*1))</formula>
    </cfRule>
  </conditionalFormatting>
  <conditionalFormatting sqref="R24">
    <cfRule type="expression" dxfId="1103" priority="173">
      <formula>" =AND(N22&lt;&gt;"""",SUMPRODUCT(($V$20:$V$27=N22)*1))"</formula>
    </cfRule>
  </conditionalFormatting>
  <conditionalFormatting sqref="R24">
    <cfRule type="expression" dxfId="1102" priority="172">
      <formula>" =AND(N22&lt;&gt;"""",SUMPRODUCT(($V$20:$V$27=N22)*1))"</formula>
    </cfRule>
  </conditionalFormatting>
  <conditionalFormatting sqref="R24">
    <cfRule type="expression" dxfId="1101" priority="171">
      <formula>" =AND(N22&lt;&gt;"""",SUMPRODUCT(($V$20:$V$27=N22)*1))"</formula>
    </cfRule>
  </conditionalFormatting>
  <conditionalFormatting sqref="R24">
    <cfRule type="expression" dxfId="1100" priority="170">
      <formula>AND(R24&lt;&gt;"",SUMPRODUCT(($V$20:$V$27=R24)*1))</formula>
    </cfRule>
  </conditionalFormatting>
  <conditionalFormatting sqref="S24">
    <cfRule type="expression" dxfId="1099" priority="169">
      <formula>" =AND(N22&lt;&gt;"""",SUMPRODUCT(($V$20:$V$27=N22)*1))"</formula>
    </cfRule>
  </conditionalFormatting>
  <conditionalFormatting sqref="S24">
    <cfRule type="expression" dxfId="1098" priority="168">
      <formula>" =AND(N22&lt;&gt;"""",SUMPRODUCT(($V$20:$V$27=N22)*1))"</formula>
    </cfRule>
  </conditionalFormatting>
  <conditionalFormatting sqref="S24">
    <cfRule type="expression" dxfId="1097" priority="167">
      <formula>" =AND(N22&lt;&gt;"""",SUMPRODUCT(($V$20:$V$27=N22)*1))"</formula>
    </cfRule>
  </conditionalFormatting>
  <conditionalFormatting sqref="S24">
    <cfRule type="expression" dxfId="1096" priority="166">
      <formula>" =AND(N22&lt;&gt;"""",SUMPRODUCT(($V$20:$V$27=N22)*1))"</formula>
    </cfRule>
  </conditionalFormatting>
  <conditionalFormatting sqref="S24">
    <cfRule type="expression" dxfId="1095" priority="165">
      <formula>AND(S24&lt;&gt;"",SUMPRODUCT(($V$20:$V$27=S24)*1))</formula>
    </cfRule>
  </conditionalFormatting>
  <conditionalFormatting sqref="T24">
    <cfRule type="expression" dxfId="1094" priority="164">
      <formula>" =AND(N22&lt;&gt;"""",SUMPRODUCT(($V$20:$V$27=N22)*1))"</formula>
    </cfRule>
  </conditionalFormatting>
  <conditionalFormatting sqref="T24">
    <cfRule type="expression" dxfId="1093" priority="163">
      <formula>" =AND(N22&lt;&gt;"""",SUMPRODUCT(($V$20:$V$27=N22)*1))"</formula>
    </cfRule>
  </conditionalFormatting>
  <conditionalFormatting sqref="T24">
    <cfRule type="expression" dxfId="1092" priority="162">
      <formula>" =AND(N22&lt;&gt;"""",SUMPRODUCT(($V$20:$V$27=N22)*1))"</formula>
    </cfRule>
  </conditionalFormatting>
  <conditionalFormatting sqref="T24">
    <cfRule type="expression" dxfId="1091" priority="161">
      <formula>" =AND(N22&lt;&gt;"""",SUMPRODUCT(($V$20:$V$27=N22)*1))"</formula>
    </cfRule>
  </conditionalFormatting>
  <conditionalFormatting sqref="T24">
    <cfRule type="expression" dxfId="1090" priority="160">
      <formula>" =AND(N22&lt;&gt;"""",SUMPRODUCT(($V$20:$V$27=N22)*1))"</formula>
    </cfRule>
  </conditionalFormatting>
  <conditionalFormatting sqref="T24">
    <cfRule type="expression" dxfId="1089" priority="159">
      <formula>AND(T24&lt;&gt;"",SUMPRODUCT(($V$20:$V$27=T24)*1))</formula>
    </cfRule>
  </conditionalFormatting>
  <conditionalFormatting sqref="N25">
    <cfRule type="expression" dxfId="1088" priority="158">
      <formula>" =AND(N22&lt;&gt;"""",SUMPRODUCT(($V$20:$V$27=N22)*1))"</formula>
    </cfRule>
  </conditionalFormatting>
  <conditionalFormatting sqref="O25">
    <cfRule type="expression" dxfId="1087" priority="157">
      <formula>" =AND(N22&lt;&gt;"""",SUMPRODUCT(($V$20:$V$27=N22)*1))"</formula>
    </cfRule>
  </conditionalFormatting>
  <conditionalFormatting sqref="P25">
    <cfRule type="expression" dxfId="1086" priority="156">
      <formula>" =AND(N22&lt;&gt;"""",SUMPRODUCT(($V$20:$V$27=N22)*1))"</formula>
    </cfRule>
  </conditionalFormatting>
  <conditionalFormatting sqref="Q25">
    <cfRule type="expression" dxfId="1085" priority="155">
      <formula>" =AND(N22&lt;&gt;"""",SUMPRODUCT(($V$20:$V$27=N22)*1))"</formula>
    </cfRule>
  </conditionalFormatting>
  <conditionalFormatting sqref="R25">
    <cfRule type="expression" dxfId="1084" priority="154">
      <formula>" =AND(N22&lt;&gt;"""",SUMPRODUCT(($V$20:$V$27=N22)*1))"</formula>
    </cfRule>
  </conditionalFormatting>
  <conditionalFormatting sqref="S25">
    <cfRule type="expression" dxfId="1083" priority="153">
      <formula>" =AND(N22&lt;&gt;"""",SUMPRODUCT(($V$20:$V$27=N22)*1))"</formula>
    </cfRule>
  </conditionalFormatting>
  <conditionalFormatting sqref="T25">
    <cfRule type="expression" dxfId="1082" priority="152">
      <formula>" =AND(N22&lt;&gt;"""",SUMPRODUCT(($V$20:$V$27=N22)*1))"</formula>
    </cfRule>
  </conditionalFormatting>
  <conditionalFormatting sqref="N25">
    <cfRule type="expression" dxfId="1081" priority="151">
      <formula>AND(N25&lt;&gt;"",SUMPRODUCT(($V$20:$V$27=N25)*1))</formula>
    </cfRule>
  </conditionalFormatting>
  <conditionalFormatting sqref="O25">
    <cfRule type="expression" dxfId="1080" priority="150">
      <formula>" =AND(N22&lt;&gt;"""",SUMPRODUCT(($V$20:$V$27=N22)*1))"</formula>
    </cfRule>
  </conditionalFormatting>
  <conditionalFormatting sqref="P25">
    <cfRule type="expression" dxfId="1079" priority="149">
      <formula>" =AND(N22&lt;&gt;"""",SUMPRODUCT(($V$20:$V$27=N22)*1))"</formula>
    </cfRule>
  </conditionalFormatting>
  <conditionalFormatting sqref="Q25">
    <cfRule type="expression" dxfId="1078" priority="148">
      <formula>" =AND(N22&lt;&gt;"""",SUMPRODUCT(($V$20:$V$27=N22)*1))"</formula>
    </cfRule>
  </conditionalFormatting>
  <conditionalFormatting sqref="R25">
    <cfRule type="expression" dxfId="1077" priority="147">
      <formula>" =AND(N22&lt;&gt;"""",SUMPRODUCT(($V$20:$V$27=N22)*1))"</formula>
    </cfRule>
  </conditionalFormatting>
  <conditionalFormatting sqref="S25">
    <cfRule type="expression" dxfId="1076" priority="146">
      <formula>" =AND(N22&lt;&gt;"""",SUMPRODUCT(($V$20:$V$27=N22)*1))"</formula>
    </cfRule>
  </conditionalFormatting>
  <conditionalFormatting sqref="T25">
    <cfRule type="expression" dxfId="1075" priority="145">
      <formula>" =AND(N22&lt;&gt;"""",SUMPRODUCT(($V$20:$V$27=N22)*1))"</formula>
    </cfRule>
  </conditionalFormatting>
  <conditionalFormatting sqref="O25">
    <cfRule type="expression" dxfId="1074" priority="144">
      <formula>AND(O25&lt;&gt;"",SUMPRODUCT(($V$20:$V$27=O25)*1))</formula>
    </cfRule>
  </conditionalFormatting>
  <conditionalFormatting sqref="P25">
    <cfRule type="expression" dxfId="1073" priority="143">
      <formula>" =AND(N22&lt;&gt;"""",SUMPRODUCT(($V$20:$V$27=N22)*1))"</formula>
    </cfRule>
  </conditionalFormatting>
  <conditionalFormatting sqref="P25">
    <cfRule type="expression" dxfId="1072" priority="142">
      <formula>AND(P25&lt;&gt;"",SUMPRODUCT(($V$20:$V$27=P25)*1))</formula>
    </cfRule>
  </conditionalFormatting>
  <conditionalFormatting sqref="Q25">
    <cfRule type="expression" dxfId="1071" priority="141">
      <formula>" =AND(N22&lt;&gt;"""",SUMPRODUCT(($V$20:$V$27=N22)*1))"</formula>
    </cfRule>
  </conditionalFormatting>
  <conditionalFormatting sqref="Q25">
    <cfRule type="expression" dxfId="1070" priority="140">
      <formula>" =AND(N22&lt;&gt;"""",SUMPRODUCT(($V$20:$V$27=N22)*1))"</formula>
    </cfRule>
  </conditionalFormatting>
  <conditionalFormatting sqref="Q25">
    <cfRule type="expression" dxfId="1069" priority="139">
      <formula>AND(Q25&lt;&gt;"",SUMPRODUCT(($V$20:$V$27=Q25)*1))</formula>
    </cfRule>
  </conditionalFormatting>
  <conditionalFormatting sqref="R25">
    <cfRule type="expression" dxfId="1068" priority="138">
      <formula>" =AND(N22&lt;&gt;"""",SUMPRODUCT(($V$20:$V$27=N22)*1))"</formula>
    </cfRule>
  </conditionalFormatting>
  <conditionalFormatting sqref="R25">
    <cfRule type="expression" dxfId="1067" priority="137">
      <formula>" =AND(N22&lt;&gt;"""",SUMPRODUCT(($V$20:$V$27=N22)*1))"</formula>
    </cfRule>
  </conditionalFormatting>
  <conditionalFormatting sqref="R25">
    <cfRule type="expression" dxfId="1066" priority="136">
      <formula>" =AND(N22&lt;&gt;"""",SUMPRODUCT(($V$20:$V$27=N22)*1))"</formula>
    </cfRule>
  </conditionalFormatting>
  <conditionalFormatting sqref="R25">
    <cfRule type="expression" dxfId="1065" priority="135">
      <formula>AND(R25&lt;&gt;"",SUMPRODUCT(($V$20:$V$27=R25)*1))</formula>
    </cfRule>
  </conditionalFormatting>
  <conditionalFormatting sqref="S25">
    <cfRule type="expression" dxfId="1064" priority="134">
      <formula>" =AND(N22&lt;&gt;"""",SUMPRODUCT(($V$20:$V$27=N22)*1))"</formula>
    </cfRule>
  </conditionalFormatting>
  <conditionalFormatting sqref="S25">
    <cfRule type="expression" dxfId="1063" priority="133">
      <formula>" =AND(N22&lt;&gt;"""",SUMPRODUCT(($V$20:$V$27=N22)*1))"</formula>
    </cfRule>
  </conditionalFormatting>
  <conditionalFormatting sqref="S25">
    <cfRule type="expression" dxfId="1062" priority="132">
      <formula>" =AND(N22&lt;&gt;"""",SUMPRODUCT(($V$20:$V$27=N22)*1))"</formula>
    </cfRule>
  </conditionalFormatting>
  <conditionalFormatting sqref="S25">
    <cfRule type="expression" dxfId="1061" priority="131">
      <formula>" =AND(N22&lt;&gt;"""",SUMPRODUCT(($V$20:$V$27=N22)*1))"</formula>
    </cfRule>
  </conditionalFormatting>
  <conditionalFormatting sqref="S25">
    <cfRule type="expression" dxfId="1060" priority="130">
      <formula>AND(S25&lt;&gt;"",SUMPRODUCT(($V$20:$V$27=S25)*1))</formula>
    </cfRule>
  </conditionalFormatting>
  <conditionalFormatting sqref="T25">
    <cfRule type="expression" dxfId="1059" priority="129">
      <formula>" =AND(N22&lt;&gt;"""",SUMPRODUCT(($V$20:$V$27=N22)*1))"</formula>
    </cfRule>
  </conditionalFormatting>
  <conditionalFormatting sqref="T25">
    <cfRule type="expression" dxfId="1058" priority="128">
      <formula>" =AND(N22&lt;&gt;"""",SUMPRODUCT(($V$20:$V$27=N22)*1))"</formula>
    </cfRule>
  </conditionalFormatting>
  <conditionalFormatting sqref="T25">
    <cfRule type="expression" dxfId="1057" priority="127">
      <formula>" =AND(N22&lt;&gt;"""",SUMPRODUCT(($V$20:$V$27=N22)*1))"</formula>
    </cfRule>
  </conditionalFormatting>
  <conditionalFormatting sqref="T25">
    <cfRule type="expression" dxfId="1056" priority="126">
      <formula>" =AND(N22&lt;&gt;"""",SUMPRODUCT(($V$20:$V$27=N22)*1))"</formula>
    </cfRule>
  </conditionalFormatting>
  <conditionalFormatting sqref="T25">
    <cfRule type="expression" dxfId="1055" priority="125">
      <formula>" =AND(N22&lt;&gt;"""",SUMPRODUCT(($V$20:$V$27=N22)*1))"</formula>
    </cfRule>
  </conditionalFormatting>
  <conditionalFormatting sqref="T25">
    <cfRule type="expression" dxfId="1054" priority="124">
      <formula>AND(T25&lt;&gt;"",SUMPRODUCT(($V$20:$V$27=T25)*1))</formula>
    </cfRule>
  </conditionalFormatting>
  <conditionalFormatting sqref="N26">
    <cfRule type="expression" dxfId="1053" priority="123">
      <formula>" =AND(N22&lt;&gt;"""",SUMPRODUCT(($V$20:$V$27=N22)*1))"</formula>
    </cfRule>
  </conditionalFormatting>
  <conditionalFormatting sqref="O26">
    <cfRule type="expression" dxfId="1052" priority="122">
      <formula>" =AND(N22&lt;&gt;"""",SUMPRODUCT(($V$20:$V$27=N22)*1))"</formula>
    </cfRule>
  </conditionalFormatting>
  <conditionalFormatting sqref="P26">
    <cfRule type="expression" dxfId="1051" priority="121">
      <formula>" =AND(N22&lt;&gt;"""",SUMPRODUCT(($V$20:$V$27=N22)*1))"</formula>
    </cfRule>
  </conditionalFormatting>
  <conditionalFormatting sqref="Q26">
    <cfRule type="expression" dxfId="1050" priority="120">
      <formula>" =AND(N22&lt;&gt;"""",SUMPRODUCT(($V$20:$V$27=N22)*1))"</formula>
    </cfRule>
  </conditionalFormatting>
  <conditionalFormatting sqref="R26">
    <cfRule type="expression" dxfId="1049" priority="119">
      <formula>" =AND(N22&lt;&gt;"""",SUMPRODUCT(($V$20:$V$27=N22)*1))"</formula>
    </cfRule>
  </conditionalFormatting>
  <conditionalFormatting sqref="S26">
    <cfRule type="expression" dxfId="1048" priority="118">
      <formula>" =AND(N22&lt;&gt;"""",SUMPRODUCT(($V$20:$V$27=N22)*1))"</formula>
    </cfRule>
  </conditionalFormatting>
  <conditionalFormatting sqref="T26">
    <cfRule type="expression" dxfId="1047" priority="117">
      <formula>" =AND(N22&lt;&gt;"""",SUMPRODUCT(($V$20:$V$27=N22)*1))"</formula>
    </cfRule>
  </conditionalFormatting>
  <conditionalFormatting sqref="N26">
    <cfRule type="expression" dxfId="1046" priority="116">
      <formula>AND(N26&lt;&gt;"",SUMPRODUCT(($V$20:$V$27=N26)*1))</formula>
    </cfRule>
  </conditionalFormatting>
  <conditionalFormatting sqref="O26">
    <cfRule type="expression" dxfId="1045" priority="115">
      <formula>" =AND(N22&lt;&gt;"""",SUMPRODUCT(($V$20:$V$27=N22)*1))"</formula>
    </cfRule>
  </conditionalFormatting>
  <conditionalFormatting sqref="P26">
    <cfRule type="expression" dxfId="1044" priority="114">
      <formula>" =AND(N22&lt;&gt;"""",SUMPRODUCT(($V$20:$V$27=N22)*1))"</formula>
    </cfRule>
  </conditionalFormatting>
  <conditionalFormatting sqref="Q26">
    <cfRule type="expression" dxfId="1043" priority="113">
      <formula>" =AND(N22&lt;&gt;"""",SUMPRODUCT(($V$20:$V$27=N22)*1))"</formula>
    </cfRule>
  </conditionalFormatting>
  <conditionalFormatting sqref="R26">
    <cfRule type="expression" dxfId="1042" priority="112">
      <formula>" =AND(N22&lt;&gt;"""",SUMPRODUCT(($V$20:$V$27=N22)*1))"</formula>
    </cfRule>
  </conditionalFormatting>
  <conditionalFormatting sqref="S26">
    <cfRule type="expression" dxfId="1041" priority="111">
      <formula>" =AND(N22&lt;&gt;"""",SUMPRODUCT(($V$20:$V$27=N22)*1))"</formula>
    </cfRule>
  </conditionalFormatting>
  <conditionalFormatting sqref="T26">
    <cfRule type="expression" dxfId="1040" priority="110">
      <formula>" =AND(N22&lt;&gt;"""",SUMPRODUCT(($V$20:$V$27=N22)*1))"</formula>
    </cfRule>
  </conditionalFormatting>
  <conditionalFormatting sqref="O26">
    <cfRule type="expression" dxfId="1039" priority="109">
      <formula>AND(O26&lt;&gt;"",SUMPRODUCT(($V$20:$V$27=O26)*1))</formula>
    </cfRule>
  </conditionalFormatting>
  <conditionalFormatting sqref="P26">
    <cfRule type="expression" dxfId="1038" priority="108">
      <formula>" =AND(N22&lt;&gt;"""",SUMPRODUCT(($V$20:$V$27=N22)*1))"</formula>
    </cfRule>
  </conditionalFormatting>
  <conditionalFormatting sqref="P26">
    <cfRule type="expression" dxfId="1037" priority="107">
      <formula>AND(P26&lt;&gt;"",SUMPRODUCT(($V$20:$V$27=P26)*1))</formula>
    </cfRule>
  </conditionalFormatting>
  <conditionalFormatting sqref="Q26">
    <cfRule type="expression" dxfId="1036" priority="106">
      <formula>" =AND(N22&lt;&gt;"""",SUMPRODUCT(($V$20:$V$27=N22)*1))"</formula>
    </cfRule>
  </conditionalFormatting>
  <conditionalFormatting sqref="Q26">
    <cfRule type="expression" dxfId="1035" priority="105">
      <formula>" =AND(N22&lt;&gt;"""",SUMPRODUCT(($V$20:$V$27=N22)*1))"</formula>
    </cfRule>
  </conditionalFormatting>
  <conditionalFormatting sqref="Q26">
    <cfRule type="expression" dxfId="1034" priority="104">
      <formula>AND(Q26&lt;&gt;"",SUMPRODUCT(($V$20:$V$27=Q26)*1))</formula>
    </cfRule>
  </conditionalFormatting>
  <conditionalFormatting sqref="R26">
    <cfRule type="expression" dxfId="1033" priority="103">
      <formula>" =AND(N22&lt;&gt;"""",SUMPRODUCT(($V$20:$V$27=N22)*1))"</formula>
    </cfRule>
  </conditionalFormatting>
  <conditionalFormatting sqref="R26">
    <cfRule type="expression" dxfId="1032" priority="102">
      <formula>" =AND(N22&lt;&gt;"""",SUMPRODUCT(($V$20:$V$27=N22)*1))"</formula>
    </cfRule>
  </conditionalFormatting>
  <conditionalFormatting sqref="R26">
    <cfRule type="expression" dxfId="1031" priority="101">
      <formula>" =AND(N22&lt;&gt;"""",SUMPRODUCT(($V$20:$V$27=N22)*1))"</formula>
    </cfRule>
  </conditionalFormatting>
  <conditionalFormatting sqref="R26">
    <cfRule type="expression" dxfId="1030" priority="100">
      <formula>AND(R26&lt;&gt;"",SUMPRODUCT(($V$20:$V$27=R26)*1))</formula>
    </cfRule>
  </conditionalFormatting>
  <conditionalFormatting sqref="S26">
    <cfRule type="expression" dxfId="1029" priority="99">
      <formula>" =AND(N22&lt;&gt;"""",SUMPRODUCT(($V$20:$V$27=N22)*1))"</formula>
    </cfRule>
  </conditionalFormatting>
  <conditionalFormatting sqref="S26">
    <cfRule type="expression" dxfId="1028" priority="98">
      <formula>" =AND(N22&lt;&gt;"""",SUMPRODUCT(($V$20:$V$27=N22)*1))"</formula>
    </cfRule>
  </conditionalFormatting>
  <conditionalFormatting sqref="S26">
    <cfRule type="expression" dxfId="1027" priority="97">
      <formula>" =AND(N22&lt;&gt;"""",SUMPRODUCT(($V$20:$V$27=N22)*1))"</formula>
    </cfRule>
  </conditionalFormatting>
  <conditionalFormatting sqref="S26">
    <cfRule type="expression" dxfId="1026" priority="96">
      <formula>" =AND(N22&lt;&gt;"""",SUMPRODUCT(($V$20:$V$27=N22)*1))"</formula>
    </cfRule>
  </conditionalFormatting>
  <conditionalFormatting sqref="S26">
    <cfRule type="expression" dxfId="1025" priority="95">
      <formula>AND(S26&lt;&gt;"",SUMPRODUCT(($V$20:$V$27=S26)*1))</formula>
    </cfRule>
  </conditionalFormatting>
  <conditionalFormatting sqref="T26">
    <cfRule type="expression" dxfId="1024" priority="94">
      <formula>" =AND(N22&lt;&gt;"""",SUMPRODUCT(($V$20:$V$27=N22)*1))"</formula>
    </cfRule>
  </conditionalFormatting>
  <conditionalFormatting sqref="T26">
    <cfRule type="expression" dxfId="1023" priority="93">
      <formula>" =AND(N22&lt;&gt;"""",SUMPRODUCT(($V$20:$V$27=N22)*1))"</formula>
    </cfRule>
  </conditionalFormatting>
  <conditionalFormatting sqref="T26">
    <cfRule type="expression" dxfId="1022" priority="92">
      <formula>" =AND(N22&lt;&gt;"""",SUMPRODUCT(($V$20:$V$27=N22)*1))"</formula>
    </cfRule>
  </conditionalFormatting>
  <conditionalFormatting sqref="T26">
    <cfRule type="expression" dxfId="1021" priority="91">
      <formula>" =AND(N22&lt;&gt;"""",SUMPRODUCT(($V$20:$V$27=N22)*1))"</formula>
    </cfRule>
  </conditionalFormatting>
  <conditionalFormatting sqref="T26">
    <cfRule type="expression" dxfId="1020" priority="90">
      <formula>" =AND(N22&lt;&gt;"""",SUMPRODUCT(($V$20:$V$27=N22)*1))"</formula>
    </cfRule>
  </conditionalFormatting>
  <conditionalFormatting sqref="T26">
    <cfRule type="expression" dxfId="1019" priority="89">
      <formula>AND(T26&lt;&gt;"",SUMPRODUCT(($V$20:$V$27=T26)*1))</formula>
    </cfRule>
  </conditionalFormatting>
  <conditionalFormatting sqref="N27">
    <cfRule type="expression" dxfId="1018" priority="88">
      <formula>" =AND(N22&lt;&gt;"""",SUMPRODUCT(($V$20:$V$27=N22)*1))"</formula>
    </cfRule>
  </conditionalFormatting>
  <conditionalFormatting sqref="O27">
    <cfRule type="expression" dxfId="1017" priority="87">
      <formula>" =AND(N22&lt;&gt;"""",SUMPRODUCT(($V$20:$V$27=N22)*1))"</formula>
    </cfRule>
  </conditionalFormatting>
  <conditionalFormatting sqref="N27">
    <cfRule type="expression" dxfId="1016" priority="86">
      <formula>AND(N27&lt;&gt;"",SUMPRODUCT(($V$20:$V$27=N27)*1))</formula>
    </cfRule>
  </conditionalFormatting>
  <conditionalFormatting sqref="O27">
    <cfRule type="expression" dxfId="1015" priority="85">
      <formula>" =AND(N22&lt;&gt;"""",SUMPRODUCT(($V$20:$V$27=N22)*1))"</formula>
    </cfRule>
  </conditionalFormatting>
  <conditionalFormatting sqref="O27">
    <cfRule type="expression" dxfId="1014" priority="84">
      <formula>AND(O27&lt;&gt;"",SUMPRODUCT(($V$20:$V$27=O27)*1))</formula>
    </cfRule>
  </conditionalFormatting>
  <conditionalFormatting sqref="F31">
    <cfRule type="expression" dxfId="1013" priority="83">
      <formula>AND(F31&lt;&gt;"",SUMPRODUCT(($B$29:$B$36=F31)*1))</formula>
    </cfRule>
  </conditionalFormatting>
  <conditionalFormatting sqref="G31">
    <cfRule type="expression" dxfId="1012" priority="82">
      <formula>AND(G31&lt;&gt;"",SUMPRODUCT(($B$29:$B$36=G31)*1))</formula>
    </cfRule>
  </conditionalFormatting>
  <conditionalFormatting sqref="H31">
    <cfRule type="expression" dxfId="1011" priority="81">
      <formula>AND(H31&lt;&gt;"",SUMPRODUCT(($B$29:$B$36=H31)*1))</formula>
    </cfRule>
  </conditionalFormatting>
  <conditionalFormatting sqref="I31">
    <cfRule type="expression" dxfId="1010" priority="80">
      <formula>AND(I31&lt;&gt;"",SUMPRODUCT(($B$29:$B$36=I31)*1))</formula>
    </cfRule>
  </conditionalFormatting>
  <conditionalFormatting sqref="J31">
    <cfRule type="expression" dxfId="1009" priority="79">
      <formula>AND(J31&lt;&gt;"",SUMPRODUCT(($B$29:$B$36=J31)*1))</formula>
    </cfRule>
  </conditionalFormatting>
  <conditionalFormatting sqref="K31">
    <cfRule type="expression" dxfId="1008" priority="78">
      <formula>AND(K31&lt;&gt;"",SUMPRODUCT(($B$29:$B$36=K31)*1))</formula>
    </cfRule>
  </conditionalFormatting>
  <conditionalFormatting sqref="L31">
    <cfRule type="expression" dxfId="1007" priority="77">
      <formula>AND(L31&lt;&gt;"",SUMPRODUCT(($B$29:$B$36=L31)*1))</formula>
    </cfRule>
  </conditionalFormatting>
  <conditionalFormatting sqref="F32">
    <cfRule type="expression" dxfId="1006" priority="76">
      <formula>AND(F32&lt;&gt;"",SUMPRODUCT(($B$29:$B$36=F32)*1))</formula>
    </cfRule>
  </conditionalFormatting>
  <conditionalFormatting sqref="G32">
    <cfRule type="expression" dxfId="1005" priority="75">
      <formula>AND(G32&lt;&gt;"",SUMPRODUCT(($B$29:$B$36=G32)*1))</formula>
    </cfRule>
  </conditionalFormatting>
  <conditionalFormatting sqref="H32">
    <cfRule type="expression" dxfId="1004" priority="74">
      <formula>AND(H32&lt;&gt;"",SUMPRODUCT(($B$29:$B$36=H32)*1))</formula>
    </cfRule>
  </conditionalFormatting>
  <conditionalFormatting sqref="I32">
    <cfRule type="expression" dxfId="1003" priority="73">
      <formula>AND(I32&lt;&gt;"",SUMPRODUCT(($B$29:$B$36=I32)*1))</formula>
    </cfRule>
  </conditionalFormatting>
  <conditionalFormatting sqref="J32">
    <cfRule type="expression" dxfId="1002" priority="72">
      <formula>AND(J32&lt;&gt;"",SUMPRODUCT(($B$29:$B$36=J32)*1))</formula>
    </cfRule>
  </conditionalFormatting>
  <conditionalFormatting sqref="K32">
    <cfRule type="expression" dxfId="1001" priority="71">
      <formula>AND(K32&lt;&gt;"",SUMPRODUCT(($B$29:$B$36=K32)*1))</formula>
    </cfRule>
  </conditionalFormatting>
  <conditionalFormatting sqref="L32">
    <cfRule type="expression" dxfId="1000" priority="70">
      <formula>AND(L32&lt;&gt;"",SUMPRODUCT(($B$29:$B$36=L32)*1))</formula>
    </cfRule>
  </conditionalFormatting>
  <conditionalFormatting sqref="F33">
    <cfRule type="expression" dxfId="999" priority="69">
      <formula>AND(F33&lt;&gt;"",SUMPRODUCT(($B$29:$B$36=F33)*1))</formula>
    </cfRule>
  </conditionalFormatting>
  <conditionalFormatting sqref="G33">
    <cfRule type="expression" dxfId="998" priority="68">
      <formula>AND(G33&lt;&gt;"",SUMPRODUCT(($B$29:$B$36=G33)*1))</formula>
    </cfRule>
  </conditionalFormatting>
  <conditionalFormatting sqref="H33">
    <cfRule type="expression" dxfId="997" priority="67">
      <formula>AND(H33&lt;&gt;"",SUMPRODUCT(($B$29:$B$36=H33)*1))</formula>
    </cfRule>
  </conditionalFormatting>
  <conditionalFormatting sqref="I33">
    <cfRule type="expression" dxfId="996" priority="66">
      <formula>AND(I33&lt;&gt;"",SUMPRODUCT(($B$29:$B$36=I33)*1))</formula>
    </cfRule>
  </conditionalFormatting>
  <conditionalFormatting sqref="J33">
    <cfRule type="expression" dxfId="995" priority="65">
      <formula>AND(J33&lt;&gt;"",SUMPRODUCT(($B$29:$B$36=J33)*1))</formula>
    </cfRule>
  </conditionalFormatting>
  <conditionalFormatting sqref="K33">
    <cfRule type="expression" dxfId="994" priority="64">
      <formula>AND(K33&lt;&gt;"",SUMPRODUCT(($B$29:$B$36=K33)*1))</formula>
    </cfRule>
  </conditionalFormatting>
  <conditionalFormatting sqref="L33">
    <cfRule type="expression" dxfId="993" priority="63">
      <formula>AND(L33&lt;&gt;"",SUMPRODUCT(($B$29:$B$36=L33)*1))</formula>
    </cfRule>
  </conditionalFormatting>
  <conditionalFormatting sqref="F34">
    <cfRule type="expression" dxfId="992" priority="62">
      <formula>AND(F34&lt;&gt;"",SUMPRODUCT(($B$29:$B$36=F34)*1))</formula>
    </cfRule>
  </conditionalFormatting>
  <conditionalFormatting sqref="G34">
    <cfRule type="expression" dxfId="991" priority="61">
      <formula>AND(G34&lt;&gt;"",SUMPRODUCT(($B$29:$B$36=G34)*1))</formula>
    </cfRule>
  </conditionalFormatting>
  <conditionalFormatting sqref="H34">
    <cfRule type="expression" dxfId="990" priority="60">
      <formula>AND(H34&lt;&gt;"",SUMPRODUCT(($B$29:$B$36=H34)*1))</formula>
    </cfRule>
  </conditionalFormatting>
  <conditionalFormatting sqref="I34">
    <cfRule type="expression" dxfId="989" priority="59">
      <formula>AND(I34&lt;&gt;"",SUMPRODUCT(($B$29:$B$36=I34)*1))</formula>
    </cfRule>
  </conditionalFormatting>
  <conditionalFormatting sqref="J34">
    <cfRule type="expression" dxfId="988" priority="58">
      <formula>AND(J34&lt;&gt;"",SUMPRODUCT(($B$29:$B$36=J34)*1))</formula>
    </cfRule>
  </conditionalFormatting>
  <conditionalFormatting sqref="K34">
    <cfRule type="expression" dxfId="987" priority="57">
      <formula>AND(K34&lt;&gt;"",SUMPRODUCT(($B$29:$B$36=K34)*1))</formula>
    </cfRule>
  </conditionalFormatting>
  <conditionalFormatting sqref="L34">
    <cfRule type="expression" dxfId="986" priority="56">
      <formula>AND(L34&lt;&gt;"",SUMPRODUCT(($B$29:$B$36=L34)*1))</formula>
    </cfRule>
  </conditionalFormatting>
  <conditionalFormatting sqref="F35">
    <cfRule type="expression" dxfId="985" priority="55">
      <formula>AND(F35&lt;&gt;"",SUMPRODUCT(($B$29:$B$36=F35)*1))</formula>
    </cfRule>
  </conditionalFormatting>
  <conditionalFormatting sqref="G35">
    <cfRule type="expression" dxfId="984" priority="54">
      <formula>AND(G35&lt;&gt;"",SUMPRODUCT(($B$29:$B$36=G35)*1))</formula>
    </cfRule>
  </conditionalFormatting>
  <conditionalFormatting sqref="H35">
    <cfRule type="expression" dxfId="983" priority="53">
      <formula>AND(H35&lt;&gt;"",SUMPRODUCT(($B$29:$B$36=H35)*1))</formula>
    </cfRule>
  </conditionalFormatting>
  <conditionalFormatting sqref="I35">
    <cfRule type="expression" dxfId="982" priority="52">
      <formula>AND(I35&lt;&gt;"",SUMPRODUCT(($B$29:$B$36=I35)*1))</formula>
    </cfRule>
  </conditionalFormatting>
  <conditionalFormatting sqref="J35">
    <cfRule type="expression" dxfId="981" priority="51">
      <formula>AND(J35&lt;&gt;"",SUMPRODUCT(($B$29:$B$36=J35)*1))</formula>
    </cfRule>
  </conditionalFormatting>
  <conditionalFormatting sqref="K35">
    <cfRule type="expression" dxfId="980" priority="50">
      <formula>AND(K35&lt;&gt;"",SUMPRODUCT(($B$29:$B$36=K35)*1))</formula>
    </cfRule>
  </conditionalFormatting>
  <conditionalFormatting sqref="L35">
    <cfRule type="expression" dxfId="979" priority="49">
      <formula>AND(L35&lt;&gt;"",SUMPRODUCT(($B$29:$B$36=L35)*1))</formula>
    </cfRule>
  </conditionalFormatting>
  <conditionalFormatting sqref="F36">
    <cfRule type="expression" dxfId="978" priority="48">
      <formula>AND(F36&lt;&gt;"",SUMPRODUCT(($B$29:$B$36=F36)*1))</formula>
    </cfRule>
  </conditionalFormatting>
  <conditionalFormatting sqref="G36">
    <cfRule type="expression" dxfId="977" priority="47">
      <formula>AND(G36&lt;&gt;"",SUMPRODUCT(($B$29:$B$36=G36)*1))</formula>
    </cfRule>
  </conditionalFormatting>
  <conditionalFormatting sqref="N31">
    <cfRule type="expression" dxfId="976" priority="46">
      <formula>AND(N31&lt;&gt;"",SUMPRODUCT(($V$29:$V$36=N31)*1))</formula>
    </cfRule>
  </conditionalFormatting>
  <conditionalFormatting sqref="O31">
    <cfRule type="expression" dxfId="975" priority="45">
      <formula>AND(O31&lt;&gt;"",SUMPRODUCT(($V$29:$V$36=O31)*1))</formula>
    </cfRule>
  </conditionalFormatting>
  <conditionalFormatting sqref="P31">
    <cfRule type="expression" dxfId="974" priority="44">
      <formula>AND(P31&lt;&gt;"",SUMPRODUCT(($V$29:$V$36=P31)*1))</formula>
    </cfRule>
  </conditionalFormatting>
  <conditionalFormatting sqref="Q31">
    <cfRule type="expression" dxfId="973" priority="43">
      <formula>AND(Q31&lt;&gt;"",SUMPRODUCT(($V$29:$V$36=Q31)*1))</formula>
    </cfRule>
  </conditionalFormatting>
  <conditionalFormatting sqref="R31">
    <cfRule type="expression" dxfId="972" priority="42">
      <formula>AND(R31&lt;&gt;"",SUMPRODUCT(($V$29:$V$36=R31)*1))</formula>
    </cfRule>
  </conditionalFormatting>
  <conditionalFormatting sqref="S31">
    <cfRule type="expression" dxfId="971" priority="41">
      <formula>AND(S31&lt;&gt;"",SUMPRODUCT(($V$29:$V$36=S31)*1))</formula>
    </cfRule>
  </conditionalFormatting>
  <conditionalFormatting sqref="T31">
    <cfRule type="expression" dxfId="970" priority="40">
      <formula>AND(T31&lt;&gt;"",SUMPRODUCT(($V$29:$V$36=T31)*1))</formula>
    </cfRule>
  </conditionalFormatting>
  <conditionalFormatting sqref="N32">
    <cfRule type="expression" dxfId="969" priority="39">
      <formula>AND(N32&lt;&gt;"",SUMPRODUCT(($V$29:$V$36=N32)*1))</formula>
    </cfRule>
  </conditionalFormatting>
  <conditionalFormatting sqref="O32">
    <cfRule type="expression" dxfId="968" priority="38">
      <formula>AND(O32&lt;&gt;"",SUMPRODUCT(($V$29:$V$36=O32)*1))</formula>
    </cfRule>
  </conditionalFormatting>
  <conditionalFormatting sqref="P32">
    <cfRule type="expression" dxfId="967" priority="37">
      <formula>AND(P32&lt;&gt;"",SUMPRODUCT(($V$29:$V$36=P32)*1))</formula>
    </cfRule>
  </conditionalFormatting>
  <conditionalFormatting sqref="Q32">
    <cfRule type="expression" dxfId="966" priority="36">
      <formula>AND(Q32&lt;&gt;"",SUMPRODUCT(($V$29:$V$36=Q32)*1))</formula>
    </cfRule>
  </conditionalFormatting>
  <conditionalFormatting sqref="R32">
    <cfRule type="expression" dxfId="965" priority="35">
      <formula>AND(R32&lt;&gt;"",SUMPRODUCT(($V$29:$V$36=R32)*1))</formula>
    </cfRule>
  </conditionalFormatting>
  <conditionalFormatting sqref="S32">
    <cfRule type="expression" dxfId="964" priority="34">
      <formula>AND(S32&lt;&gt;"",SUMPRODUCT(($V$29:$V$36=S32)*1))</formula>
    </cfRule>
  </conditionalFormatting>
  <conditionalFormatting sqref="T32">
    <cfRule type="expression" dxfId="963" priority="33">
      <formula>AND(T32&lt;&gt;"",SUMPRODUCT(($V$29:$V$36=T32)*1))</formula>
    </cfRule>
  </conditionalFormatting>
  <conditionalFormatting sqref="N33">
    <cfRule type="expression" dxfId="962" priority="32">
      <formula>AND(N33&lt;&gt;"",SUMPRODUCT(($V$29:$V$36=N33)*1))</formula>
    </cfRule>
  </conditionalFormatting>
  <conditionalFormatting sqref="O33">
    <cfRule type="expression" dxfId="961" priority="31">
      <formula>AND(O33&lt;&gt;"",SUMPRODUCT(($V$29:$V$36=O33)*1))</formula>
    </cfRule>
  </conditionalFormatting>
  <conditionalFormatting sqref="P33">
    <cfRule type="expression" dxfId="960" priority="30">
      <formula>AND(P33&lt;&gt;"",SUMPRODUCT(($V$29:$V$36=P33)*1))</formula>
    </cfRule>
  </conditionalFormatting>
  <conditionalFormatting sqref="Q33">
    <cfRule type="expression" dxfId="959" priority="29">
      <formula>AND(Q33&lt;&gt;"",SUMPRODUCT(($V$29:$V$36=Q33)*1))</formula>
    </cfRule>
  </conditionalFormatting>
  <conditionalFormatting sqref="R33">
    <cfRule type="expression" dxfId="958" priority="28">
      <formula>AND(R33&lt;&gt;"",SUMPRODUCT(($V$29:$V$36=R33)*1))</formula>
    </cfRule>
  </conditionalFormatting>
  <conditionalFormatting sqref="S33">
    <cfRule type="expression" dxfId="957" priority="27">
      <formula>AND(S33&lt;&gt;"",SUMPRODUCT(($V$29:$V$36=S33)*1))</formula>
    </cfRule>
  </conditionalFormatting>
  <conditionalFormatting sqref="T33">
    <cfRule type="expression" dxfId="956" priority="26">
      <formula>AND(T33&lt;&gt;"",SUMPRODUCT(($V$29:$V$36=T33)*1))</formula>
    </cfRule>
  </conditionalFormatting>
  <conditionalFormatting sqref="N34">
    <cfRule type="expression" dxfId="955" priority="25">
      <formula>AND(N34&lt;&gt;"",SUMPRODUCT(($V$29:$V$36=N34)*1))</formula>
    </cfRule>
  </conditionalFormatting>
  <conditionalFormatting sqref="O34">
    <cfRule type="expression" dxfId="954" priority="24">
      <formula>AND(O34&lt;&gt;"",SUMPRODUCT(($V$29:$V$36=O34)*1))</formula>
    </cfRule>
  </conditionalFormatting>
  <conditionalFormatting sqref="P34">
    <cfRule type="expression" dxfId="953" priority="23">
      <formula>AND(P34&lt;&gt;"",SUMPRODUCT(($V$29:$V$36=P34)*1))</formula>
    </cfRule>
  </conditionalFormatting>
  <conditionalFormatting sqref="Q34">
    <cfRule type="expression" dxfId="952" priority="22">
      <formula>AND(Q34&lt;&gt;"",SUMPRODUCT(($V$29:$V$36=Q34)*1))</formula>
    </cfRule>
  </conditionalFormatting>
  <conditionalFormatting sqref="R34">
    <cfRule type="expression" dxfId="951" priority="21">
      <formula>AND(R34&lt;&gt;"",SUMPRODUCT(($V$29:$V$36=R34)*1))</formula>
    </cfRule>
  </conditionalFormatting>
  <conditionalFormatting sqref="S34">
    <cfRule type="expression" dxfId="950" priority="20">
      <formula>AND(S34&lt;&gt;"",SUMPRODUCT(($V$29:$V$36=S34)*1))</formula>
    </cfRule>
  </conditionalFormatting>
  <conditionalFormatting sqref="T34">
    <cfRule type="expression" dxfId="949" priority="19">
      <formula>AND(T34&lt;&gt;"",SUMPRODUCT(($V$29:$V$36=T34)*1))</formula>
    </cfRule>
  </conditionalFormatting>
  <conditionalFormatting sqref="N35">
    <cfRule type="expression" dxfId="948" priority="18">
      <formula>AND(N35&lt;&gt;"",SUMPRODUCT(($V$29:$V$36=N35)*1))</formula>
    </cfRule>
  </conditionalFormatting>
  <conditionalFormatting sqref="O35">
    <cfRule type="expression" dxfId="947" priority="17">
      <formula>AND(O35&lt;&gt;"",SUMPRODUCT(($V$29:$V$36=O35)*1))</formula>
    </cfRule>
  </conditionalFormatting>
  <conditionalFormatting sqref="P35">
    <cfRule type="expression" dxfId="946" priority="16">
      <formula>AND(P35&lt;&gt;"",SUMPRODUCT(($V$29:$V$36=P35)*1))</formula>
    </cfRule>
  </conditionalFormatting>
  <conditionalFormatting sqref="Q35">
    <cfRule type="expression" dxfId="945" priority="15">
      <formula>AND(Q35&lt;&gt;"",SUMPRODUCT(($V$29:$V$36=Q35)*1))</formula>
    </cfRule>
  </conditionalFormatting>
  <conditionalFormatting sqref="R35">
    <cfRule type="expression" dxfId="944" priority="14">
      <formula>AND(R35&lt;&gt;"",SUMPRODUCT(($V$29:$V$36=R35)*1))</formula>
    </cfRule>
  </conditionalFormatting>
  <conditionalFormatting sqref="S35">
    <cfRule type="expression" dxfId="943" priority="13">
      <formula>AND(S35&lt;&gt;"",SUMPRODUCT(($V$29:$V$36=S35)*1))</formula>
    </cfRule>
  </conditionalFormatting>
  <conditionalFormatting sqref="T35">
    <cfRule type="expression" dxfId="942" priority="12">
      <formula>AND(T35&lt;&gt;"",SUMPRODUCT(($V$29:$V$36=T35)*1))</formula>
    </cfRule>
  </conditionalFormatting>
  <conditionalFormatting sqref="M35">
    <cfRule type="expression" dxfId="941" priority="11">
      <formula>AND(M35&lt;&gt;"",SUMPRODUCT(($V$29:$V$36=M35)*1))</formula>
    </cfRule>
  </conditionalFormatting>
  <conditionalFormatting sqref="N35">
    <cfRule type="expression" dxfId="940" priority="10">
      <formula>AND(N35&lt;&gt;"",SUMPRODUCT(($V$29:$V$36=N35)*1))</formula>
    </cfRule>
  </conditionalFormatting>
  <conditionalFormatting sqref="O35">
    <cfRule type="expression" dxfId="939" priority="9">
      <formula>AND(O35&lt;&gt;"",SUMPRODUCT(($V$29:$V$36=O35)*1))</formula>
    </cfRule>
  </conditionalFormatting>
  <conditionalFormatting sqref="P35">
    <cfRule type="expression" dxfId="938" priority="8">
      <formula>AND(P35&lt;&gt;"",SUMPRODUCT(($V$29:$V$36=P35)*1))</formula>
    </cfRule>
  </conditionalFormatting>
  <conditionalFormatting sqref="Q35">
    <cfRule type="expression" dxfId="937" priority="7">
      <formula>AND(Q35&lt;&gt;"",SUMPRODUCT(($V$29:$V$36=Q35)*1))</formula>
    </cfRule>
  </conditionalFormatting>
  <conditionalFormatting sqref="R35">
    <cfRule type="expression" dxfId="936" priority="6">
      <formula>AND(R35&lt;&gt;"",SUMPRODUCT(($V$29:$V$36=R35)*1))</formula>
    </cfRule>
  </conditionalFormatting>
  <conditionalFormatting sqref="S35">
    <cfRule type="expression" dxfId="935" priority="5">
      <formula>AND(S35&lt;&gt;"",SUMPRODUCT(($V$29:$V$36=S35)*1))</formula>
    </cfRule>
  </conditionalFormatting>
  <conditionalFormatting sqref="N36">
    <cfRule type="expression" dxfId="934" priority="4">
      <formula>AND(N36&lt;&gt;"",SUMPRODUCT(($V$29:$V$36=N36)*1))</formula>
    </cfRule>
  </conditionalFormatting>
  <conditionalFormatting sqref="O36">
    <cfRule type="expression" dxfId="933" priority="3">
      <formula>AND(O36&lt;&gt;"",SUMPRODUCT(($V$29:$V$36=O36)*1))</formula>
    </cfRule>
  </conditionalFormatting>
  <conditionalFormatting sqref="N36">
    <cfRule type="expression" dxfId="932" priority="2">
      <formula>AND(N36&lt;&gt;"",SUMPRODUCT(($V$29:$V$36=N36)*1))</formula>
    </cfRule>
  </conditionalFormatting>
  <conditionalFormatting sqref="O36">
    <cfRule type="expression" dxfId="931" priority="1">
      <formula>AND(O36&lt;&gt;"",SUMPRODUCT(($V$29:$V$36=O36)*1))</formula>
    </cfRule>
  </conditionalFormatting>
  <dataValidations count="1">
    <dataValidation type="list" allowBlank="1" showInputMessage="1" showErrorMessage="1" sqref="K2">
      <formula1>"Sunday, Monday"</formula1>
    </dataValidation>
  </dataValidations>
  <hyperlinks>
    <hyperlink ref="S9" r:id="rId1"/>
    <hyperlink ref="B9" r:id="rId2"/>
    <hyperlink ref="B9:E9" r:id="rId3" display="more excel templates at exceltemplate.net"/>
  </hyperlinks>
  <pageMargins left="0.34" right="0.26" top="0.64" bottom="0.36" header="0.28000000000000003" footer="0.24"/>
  <pageSetup paperSize="9" scale="77" orientation="portrait" horizontalDpi="300" verticalDpi="300" r:id="rId4"/>
  <headerFooter alignWithMargins="0">
    <oddFooter>&amp;C(c) 2011 Excelcalendars.com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273"/>
  <sheetViews>
    <sheetView showGridLines="0" workbookViewId="0">
      <pane ySplit="10" topLeftCell="A48" activePane="bottomLeft" state="frozen"/>
      <selection pane="bottomLeft" activeCell="E55" sqref="E55"/>
    </sheetView>
  </sheetViews>
  <sheetFormatPr defaultRowHeight="12.75" x14ac:dyDescent="0.2"/>
  <cols>
    <col min="1" max="1" width="5.5703125" style="12" customWidth="1"/>
    <col min="2" max="2" width="4.28515625" style="11" customWidth="1"/>
    <col min="3" max="3" width="20.7109375" style="11" customWidth="1"/>
    <col min="4" max="4" width="4.28515625" style="11" customWidth="1"/>
    <col min="5" max="5" width="4.7109375" style="11" customWidth="1"/>
    <col min="6" max="12" width="4.28515625" style="11" customWidth="1"/>
    <col min="13" max="13" width="1.42578125" style="11" customWidth="1"/>
    <col min="14" max="20" width="4.28515625" style="11" customWidth="1"/>
    <col min="21" max="21" width="4.7109375" style="11" customWidth="1"/>
    <col min="22" max="22" width="4.28515625" style="11" customWidth="1"/>
    <col min="23" max="23" width="20.7109375" style="11" customWidth="1"/>
    <col min="24" max="24" width="4.28515625" style="11" customWidth="1"/>
    <col min="25" max="25" width="4.28515625" style="66" customWidth="1"/>
    <col min="26" max="28" width="4.28515625" style="67" customWidth="1"/>
    <col min="29" max="33" width="5.7109375" style="11" customWidth="1"/>
    <col min="34" max="34" width="5.7109375" style="12" customWidth="1"/>
    <col min="35" max="16384" width="9.140625" style="12"/>
  </cols>
  <sheetData>
    <row r="1" spans="2:33" ht="5.25" customHeight="1" x14ac:dyDescent="0.2"/>
    <row r="2" spans="2:33" ht="16.5" customHeight="1" x14ac:dyDescent="0.2">
      <c r="B2" s="68" t="s">
        <v>12</v>
      </c>
      <c r="C2" s="68"/>
      <c r="D2" s="69">
        <f>'1stCalendar'!D2+1</f>
        <v>2012</v>
      </c>
      <c r="E2" s="69"/>
      <c r="F2" s="70"/>
      <c r="G2" s="71"/>
      <c r="H2" s="106" t="s">
        <v>13</v>
      </c>
      <c r="I2" s="106"/>
      <c r="J2" s="106"/>
      <c r="K2" s="68" t="str">
        <f>'1stCalendar'!K2:L2</f>
        <v>Sunday</v>
      </c>
      <c r="L2" s="68"/>
      <c r="M2" s="73"/>
      <c r="N2" s="73"/>
      <c r="O2" s="67"/>
      <c r="P2" s="67"/>
    </row>
    <row r="3" spans="2:33" ht="6.75" customHeight="1" thickBot="1" x14ac:dyDescent="0.25">
      <c r="B3" s="23"/>
      <c r="C3" s="23"/>
      <c r="D3" s="23"/>
      <c r="E3" s="23"/>
      <c r="F3" s="23"/>
      <c r="G3" s="23"/>
      <c r="H3" s="23"/>
      <c r="I3" s="23"/>
      <c r="J3" s="23"/>
    </row>
    <row r="4" spans="2:33" ht="7.5" customHeight="1" x14ac:dyDescent="0.2">
      <c r="B4" s="60" t="str">
        <f>D2&amp;" PREGNANCY CALENDAR"</f>
        <v>2012 PREGNANCY CALENDAR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43"/>
      <c r="P4" s="43"/>
      <c r="Q4" s="43"/>
      <c r="R4" s="8"/>
      <c r="S4" s="8"/>
      <c r="T4" s="8"/>
      <c r="U4" s="8"/>
      <c r="V4" s="52"/>
      <c r="W4" s="8"/>
      <c r="X4" s="8"/>
      <c r="Y4" s="74"/>
      <c r="Z4" s="74"/>
      <c r="AA4" s="74"/>
      <c r="AB4" s="74"/>
      <c r="AC4" s="74"/>
      <c r="AD4" s="74"/>
      <c r="AE4" s="74"/>
      <c r="AF4" s="74"/>
      <c r="AG4" s="12"/>
    </row>
    <row r="5" spans="2:33" ht="17.100000000000001" customHeight="1" x14ac:dyDescent="0.2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75" t="str">
        <f>'1stCalendar'!O5</f>
        <v>Beginning of last menstrual cycle</v>
      </c>
      <c r="P5" s="76"/>
      <c r="Q5" s="76"/>
      <c r="R5" s="76"/>
      <c r="S5" s="76"/>
      <c r="T5" s="76"/>
      <c r="U5" s="76"/>
      <c r="V5" s="77">
        <f>'1stCalendar'!V5</f>
        <v>40735</v>
      </c>
      <c r="W5" s="77"/>
      <c r="X5" s="76"/>
      <c r="Y5" s="74"/>
      <c r="Z5" s="74"/>
      <c r="AA5" s="74"/>
      <c r="AB5" s="74"/>
      <c r="AC5" s="74"/>
      <c r="AD5" s="74"/>
      <c r="AE5" s="74"/>
      <c r="AF5" s="74"/>
      <c r="AG5" s="12"/>
    </row>
    <row r="6" spans="2:33" ht="17.100000000000001" customHeight="1" x14ac:dyDescent="0.2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75" t="str">
        <f>'1stCalendar'!O6</f>
        <v>Menstrual cycle period</v>
      </c>
      <c r="P6" s="44"/>
      <c r="Q6" s="44"/>
      <c r="R6" s="9"/>
      <c r="S6" s="9"/>
      <c r="T6" s="9"/>
      <c r="U6" s="9"/>
      <c r="V6" s="78">
        <f>'1stCalendar'!V6</f>
        <v>28</v>
      </c>
      <c r="W6" s="75" t="str">
        <f>'1stCalendar'!W6</f>
        <v>days</v>
      </c>
      <c r="X6" s="9"/>
      <c r="Y6" s="74"/>
      <c r="Z6" s="74"/>
      <c r="AA6" s="74"/>
      <c r="AB6" s="74"/>
      <c r="AC6" s="74"/>
      <c r="AD6" s="74"/>
      <c r="AE6" s="74"/>
      <c r="AF6" s="74"/>
      <c r="AG6" s="12"/>
    </row>
    <row r="7" spans="2:33" ht="17.100000000000001" customHeight="1" x14ac:dyDescent="0.2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75" t="str">
        <f>'1stCalendar'!O7</f>
        <v>Luteal phase period</v>
      </c>
      <c r="P7" s="44"/>
      <c r="Q7" s="44"/>
      <c r="R7" s="9"/>
      <c r="S7" s="9"/>
      <c r="T7" s="9"/>
      <c r="U7" s="9"/>
      <c r="V7" s="78">
        <f>'1stCalendar'!V7</f>
        <v>14</v>
      </c>
      <c r="W7" s="75" t="str">
        <f>'1stCalendar'!W7</f>
        <v>days</v>
      </c>
      <c r="X7" s="9"/>
      <c r="Y7" s="74"/>
      <c r="Z7" s="74"/>
      <c r="AA7" s="74"/>
      <c r="AB7" s="74"/>
      <c r="AC7" s="74"/>
      <c r="AD7" s="74"/>
      <c r="AE7" s="74"/>
      <c r="AF7" s="74"/>
      <c r="AG7" s="12"/>
    </row>
    <row r="8" spans="2:33" ht="18" customHeight="1" thickBot="1" x14ac:dyDescent="0.25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79" t="str">
        <f>'1stCalendar'!O8</f>
        <v>Due Date Prediction</v>
      </c>
      <c r="P8" s="45"/>
      <c r="Q8" s="45"/>
      <c r="R8" s="10"/>
      <c r="S8" s="10"/>
      <c r="T8" s="10"/>
      <c r="U8" s="10"/>
      <c r="V8" s="105">
        <f>'1stCalendar'!V8</f>
        <v>41015</v>
      </c>
      <c r="W8" s="105"/>
      <c r="X8" s="10"/>
      <c r="Y8" s="74"/>
      <c r="Z8" s="74"/>
      <c r="AA8" s="74"/>
      <c r="AB8" s="74"/>
      <c r="AC8" s="74"/>
      <c r="AD8" s="74"/>
      <c r="AE8" s="74"/>
      <c r="AF8" s="74"/>
      <c r="AG8" s="12"/>
    </row>
    <row r="9" spans="2:33" ht="12.95" customHeight="1" x14ac:dyDescent="0.2">
      <c r="B9" s="59" t="s">
        <v>22</v>
      </c>
      <c r="C9" s="59"/>
      <c r="D9" s="59"/>
      <c r="E9" s="59"/>
      <c r="F9" s="59"/>
      <c r="G9" s="59"/>
      <c r="H9" s="59"/>
      <c r="S9" s="63" t="s">
        <v>23</v>
      </c>
      <c r="T9" s="63"/>
      <c r="U9" s="63"/>
      <c r="V9" s="63"/>
      <c r="W9" s="63"/>
      <c r="X9" s="63"/>
      <c r="Z9" s="80"/>
      <c r="AA9" s="80"/>
      <c r="AB9" s="80"/>
      <c r="AC9" s="14"/>
      <c r="AD9" s="14"/>
      <c r="AE9" s="14"/>
      <c r="AF9" s="14"/>
    </row>
    <row r="10" spans="2:33" ht="3" customHeight="1" x14ac:dyDescent="0.2">
      <c r="B10" s="12"/>
      <c r="C10" s="39"/>
      <c r="D10" s="39"/>
      <c r="E10" s="13"/>
      <c r="F10" s="14"/>
      <c r="G10" s="14"/>
      <c r="H10" s="14"/>
      <c r="Z10" s="80"/>
      <c r="AA10" s="80"/>
      <c r="AB10" s="80"/>
      <c r="AC10" s="14"/>
      <c r="AD10" s="14"/>
      <c r="AE10" s="14"/>
      <c r="AF10" s="14"/>
    </row>
    <row r="11" spans="2:33" ht="15" customHeight="1" x14ac:dyDescent="0.2">
      <c r="B11" s="47">
        <v>9</v>
      </c>
      <c r="C11" s="50" t="s">
        <v>30</v>
      </c>
      <c r="D11" s="48"/>
      <c r="E11" s="81" t="s">
        <v>24</v>
      </c>
      <c r="F11" s="57" t="s">
        <v>0</v>
      </c>
      <c r="G11" s="54"/>
      <c r="H11" s="54"/>
      <c r="I11" s="54"/>
      <c r="J11" s="54"/>
      <c r="K11" s="54"/>
      <c r="L11" s="54"/>
      <c r="N11" s="54" t="s">
        <v>1</v>
      </c>
      <c r="O11" s="54"/>
      <c r="P11" s="54"/>
      <c r="Q11" s="54"/>
      <c r="R11" s="54"/>
      <c r="S11" s="54"/>
      <c r="T11" s="54"/>
      <c r="U11" s="81" t="s">
        <v>24</v>
      </c>
      <c r="V11" s="47">
        <v>6</v>
      </c>
      <c r="W11" s="50" t="s">
        <v>30</v>
      </c>
      <c r="X11" s="48"/>
    </row>
    <row r="12" spans="2:33" ht="15" customHeight="1" x14ac:dyDescent="0.2">
      <c r="B12" s="47"/>
      <c r="C12" s="50"/>
      <c r="D12" s="48"/>
      <c r="E12" s="82"/>
      <c r="F12" s="16" t="str">
        <f>IF(K2="Sunday","Su","Mo")</f>
        <v>Su</v>
      </c>
      <c r="G12" s="16" t="str">
        <f>IF(F12="Su","Mo","Tu")</f>
        <v>Mo</v>
      </c>
      <c r="H12" s="16" t="str">
        <f>IF(G12="Mo","Tu","We")</f>
        <v>Tu</v>
      </c>
      <c r="I12" s="16" t="str">
        <f>IF(H12="Tu","We","Th")</f>
        <v>We</v>
      </c>
      <c r="J12" s="16" t="str">
        <f>IF(I12="We","Th","Fr")</f>
        <v>Th</v>
      </c>
      <c r="K12" s="16" t="str">
        <f>IF(J12="Th","Fr","Sa")</f>
        <v>Fr</v>
      </c>
      <c r="L12" s="16" t="str">
        <f>IF(K12="Fr","Sa","Su")</f>
        <v>Sa</v>
      </c>
      <c r="N12" s="16" t="str">
        <f>F12</f>
        <v>Su</v>
      </c>
      <c r="O12" s="16" t="str">
        <f t="shared" ref="O12:T12" si="0">G12</f>
        <v>Mo</v>
      </c>
      <c r="P12" s="16" t="str">
        <f t="shared" si="0"/>
        <v>Tu</v>
      </c>
      <c r="Q12" s="16" t="str">
        <f t="shared" si="0"/>
        <v>We</v>
      </c>
      <c r="R12" s="16" t="str">
        <f t="shared" si="0"/>
        <v>Th</v>
      </c>
      <c r="S12" s="16" t="str">
        <f t="shared" si="0"/>
        <v>Fr</v>
      </c>
      <c r="T12" s="16" t="str">
        <f t="shared" si="0"/>
        <v>Sa</v>
      </c>
      <c r="U12" s="82" t="s">
        <v>24</v>
      </c>
      <c r="V12" s="47"/>
      <c r="W12" s="50"/>
      <c r="X12" s="48"/>
    </row>
    <row r="13" spans="2:33" ht="15" customHeight="1" x14ac:dyDescent="0.2">
      <c r="B13" s="47"/>
      <c r="C13" s="50"/>
      <c r="D13" s="48"/>
      <c r="E13" s="83">
        <f>IF('Ovulation Dummy'!AD5=0,"",'Ovulation Dummy'!AD5)</f>
        <v>25</v>
      </c>
      <c r="F13" s="17">
        <f>IF($K$2="Sunday",IF(WEEKDAY(DATE($D$2,1,1))=1,1,""),IF(WEEKDAY(DATE($D$2,1,1))=2,1,""))</f>
        <v>1</v>
      </c>
      <c r="G13" s="17">
        <f>IF(F13&lt;&gt;"",F13+1,IF($K$2="Sunday",IF(WEEKDAY(DATE($D$2,1,1))=2,1,""),IF(WEEKDAY(DATE($D$2,1,1))=3,1,"")))</f>
        <v>2</v>
      </c>
      <c r="H13" s="17">
        <f>IF(G13&lt;&gt;"",G13+1,IF($K$2="Sunday",IF(WEEKDAY(DATE($D$2,1,1))=3,1,""),IF(WEEKDAY(DATE($D$2,1,1))=4,1,"")))</f>
        <v>3</v>
      </c>
      <c r="I13" s="17">
        <f>IF(H13&lt;&gt;"",H13+1,IF($K$2="Sunday",IF(WEEKDAY(DATE($D$2,1,1))=4,1,""),IF(WEEKDAY(DATE($D$2,1,1))=5,1,"")))</f>
        <v>4</v>
      </c>
      <c r="J13" s="17">
        <f>IF(I13&lt;&gt;"",I13+1,IF($K$2="Sunday",IF(WEEKDAY(DATE($D$2,1,1))=5,1,""),IF(WEEKDAY(DATE($D$2,1,1))=6,1,"")))</f>
        <v>5</v>
      </c>
      <c r="K13" s="17">
        <f>IF(J13&lt;&gt;"",J13+1,IF($K$2="Sunday",IF(WEEKDAY(DATE($D$2,1,1))=6,1,""),IF(WEEKDAY(DATE($D$2,1,1))=7,1,"")))</f>
        <v>6</v>
      </c>
      <c r="L13" s="17">
        <f>IF(K13&lt;&gt;"",K13+1,IF($K$2="Sunday",IF(WEEKDAY(DATE($D$2,1,1))=7,1,""),IF(WEEKDAY(DATE($D$2,1,1))=1,1,"")))</f>
        <v>7</v>
      </c>
      <c r="N13" s="17" t="str">
        <f>IF($K$2="Sunday",IF(WEEKDAY(DATE($D$2,2,1))=1,1,""),IF(WEEKDAY(DATE($D$2,2,1))=2,1,""))</f>
        <v/>
      </c>
      <c r="O13" s="17" t="str">
        <f>IF(N13&lt;&gt;"",N13+1,IF($K$2="Sunday",IF(WEEKDAY(DATE($D$2,2,1))=2,1,""),IF(WEEKDAY(DATE($D$2,2,1))=3,1,"")))</f>
        <v/>
      </c>
      <c r="P13" s="17" t="str">
        <f>IF(O13&lt;&gt;"",O13+1,IF($K$2="Sunday",IF(WEEKDAY(DATE($D$2,2,1))=3,1,""),IF(WEEKDAY(DATE($D$2,2,1))=4,1,"")))</f>
        <v/>
      </c>
      <c r="Q13" s="17">
        <f>IF(P13&lt;&gt;"",P13+1,IF($K$2="Sunday",IF(WEEKDAY(DATE($D$2,2,1))=4,1,""),IF(WEEKDAY(DATE($D$2,2,1))=5,1,"")))</f>
        <v>1</v>
      </c>
      <c r="R13" s="17">
        <f>IF(Q13&lt;&gt;"",Q13+1,IF($K$2="Sunday",IF(WEEKDAY(DATE($D$2,2,1))=5,1,""),IF(WEEKDAY(DATE($D$2,2,1))=6,1,"")))</f>
        <v>2</v>
      </c>
      <c r="S13" s="17">
        <f>IF(R13&lt;&gt;"",R13+1,IF($K$2="Sunday",IF(WEEKDAY(DATE($D$2,2,1))=6,1,""),IF(WEEKDAY(DATE($D$2,2,1))=7,1,"")))</f>
        <v>3</v>
      </c>
      <c r="T13" s="17">
        <f>IF(S13&lt;&gt;"",S13+1,IF($K$2="Sunday",IF(WEEKDAY(DATE($D$2,2,1))=7,1,""),IF(WEEKDAY(DATE($D$2,2,1))=1,1,"")))</f>
        <v>4</v>
      </c>
      <c r="U13" s="83" t="str">
        <f>IF('Ovulation Dummy'!AL5=0,"",'Ovulation Dummy'!AL5)</f>
        <v/>
      </c>
      <c r="V13" s="47"/>
      <c r="W13" s="50"/>
      <c r="X13" s="48"/>
    </row>
    <row r="14" spans="2:33" ht="15" customHeight="1" x14ac:dyDescent="0.2">
      <c r="B14" s="47"/>
      <c r="C14" s="50"/>
      <c r="D14" s="48"/>
      <c r="E14" s="83">
        <f>IF('Ovulation Dummy'!AD6=0,"",'Ovulation Dummy'!AD6)</f>
        <v>26</v>
      </c>
      <c r="F14" s="17">
        <f>L13+1</f>
        <v>8</v>
      </c>
      <c r="G14" s="17">
        <f t="shared" ref="G14:L16" si="1">F14+1</f>
        <v>9</v>
      </c>
      <c r="H14" s="17">
        <f t="shared" si="1"/>
        <v>10</v>
      </c>
      <c r="I14" s="17">
        <f t="shared" si="1"/>
        <v>11</v>
      </c>
      <c r="J14" s="17">
        <f t="shared" si="1"/>
        <v>12</v>
      </c>
      <c r="K14" s="17">
        <f t="shared" si="1"/>
        <v>13</v>
      </c>
      <c r="L14" s="17">
        <f t="shared" si="1"/>
        <v>14</v>
      </c>
      <c r="N14" s="17">
        <f>T13+1</f>
        <v>5</v>
      </c>
      <c r="O14" s="17">
        <f t="shared" ref="O14:T16" si="2">N14+1</f>
        <v>6</v>
      </c>
      <c r="P14" s="17">
        <f t="shared" si="2"/>
        <v>7</v>
      </c>
      <c r="Q14" s="17">
        <f t="shared" si="2"/>
        <v>8</v>
      </c>
      <c r="R14" s="17">
        <f t="shared" si="2"/>
        <v>9</v>
      </c>
      <c r="S14" s="17">
        <f t="shared" si="2"/>
        <v>10</v>
      </c>
      <c r="T14" s="17">
        <f t="shared" si="2"/>
        <v>11</v>
      </c>
      <c r="U14" s="83">
        <f>IF('Ovulation Dummy'!AL6=0,"",'Ovulation Dummy'!AL6)</f>
        <v>30</v>
      </c>
      <c r="V14" s="47"/>
      <c r="W14" s="50"/>
      <c r="X14" s="48"/>
    </row>
    <row r="15" spans="2:33" ht="15" customHeight="1" x14ac:dyDescent="0.2">
      <c r="B15" s="47"/>
      <c r="C15" s="50"/>
      <c r="D15" s="48"/>
      <c r="E15" s="83">
        <f>IF('Ovulation Dummy'!AD7=0,"",'Ovulation Dummy'!AD7)</f>
        <v>27</v>
      </c>
      <c r="F15" s="17">
        <f>L14+1</f>
        <v>15</v>
      </c>
      <c r="G15" s="17">
        <f t="shared" si="1"/>
        <v>16</v>
      </c>
      <c r="H15" s="17">
        <f t="shared" si="1"/>
        <v>17</v>
      </c>
      <c r="I15" s="17">
        <f t="shared" si="1"/>
        <v>18</v>
      </c>
      <c r="J15" s="17">
        <f t="shared" si="1"/>
        <v>19</v>
      </c>
      <c r="K15" s="17">
        <f t="shared" si="1"/>
        <v>20</v>
      </c>
      <c r="L15" s="17">
        <f t="shared" si="1"/>
        <v>21</v>
      </c>
      <c r="N15" s="17">
        <f>T14+1</f>
        <v>12</v>
      </c>
      <c r="O15" s="17">
        <f t="shared" si="2"/>
        <v>13</v>
      </c>
      <c r="P15" s="17">
        <f t="shared" si="2"/>
        <v>14</v>
      </c>
      <c r="Q15" s="17">
        <f t="shared" si="2"/>
        <v>15</v>
      </c>
      <c r="R15" s="17">
        <f t="shared" si="2"/>
        <v>16</v>
      </c>
      <c r="S15" s="17">
        <f t="shared" si="2"/>
        <v>17</v>
      </c>
      <c r="T15" s="17">
        <f t="shared" si="2"/>
        <v>18</v>
      </c>
      <c r="U15" s="83">
        <f>IF('Ovulation Dummy'!AL7=0,"",'Ovulation Dummy'!AL7)</f>
        <v>31</v>
      </c>
      <c r="V15" s="47"/>
      <c r="W15" s="50"/>
      <c r="X15" s="48"/>
    </row>
    <row r="16" spans="2:33" ht="15" customHeight="1" x14ac:dyDescent="0.2">
      <c r="B16" s="47"/>
      <c r="C16" s="50"/>
      <c r="D16" s="48"/>
      <c r="E16" s="83">
        <f>IF('Ovulation Dummy'!AD8=0,"",'Ovulation Dummy'!AD8)</f>
        <v>28</v>
      </c>
      <c r="F16" s="17">
        <f>L15+1</f>
        <v>22</v>
      </c>
      <c r="G16" s="17">
        <f t="shared" si="1"/>
        <v>23</v>
      </c>
      <c r="H16" s="17">
        <f t="shared" si="1"/>
        <v>24</v>
      </c>
      <c r="I16" s="17">
        <f t="shared" si="1"/>
        <v>25</v>
      </c>
      <c r="J16" s="17">
        <f t="shared" si="1"/>
        <v>26</v>
      </c>
      <c r="K16" s="17">
        <f t="shared" si="1"/>
        <v>27</v>
      </c>
      <c r="L16" s="17">
        <f t="shared" si="1"/>
        <v>28</v>
      </c>
      <c r="N16" s="17">
        <f>T15+1</f>
        <v>19</v>
      </c>
      <c r="O16" s="17">
        <f t="shared" si="2"/>
        <v>20</v>
      </c>
      <c r="P16" s="17">
        <f t="shared" si="2"/>
        <v>21</v>
      </c>
      <c r="Q16" s="17">
        <f t="shared" si="2"/>
        <v>22</v>
      </c>
      <c r="R16" s="17">
        <f t="shared" si="2"/>
        <v>23</v>
      </c>
      <c r="S16" s="17">
        <f t="shared" si="2"/>
        <v>24</v>
      </c>
      <c r="T16" s="17">
        <f t="shared" si="2"/>
        <v>25</v>
      </c>
      <c r="U16" s="83">
        <f>IF('Ovulation Dummy'!AL8=0,"",'Ovulation Dummy'!AL8)</f>
        <v>32</v>
      </c>
      <c r="V16" s="47"/>
      <c r="W16" s="50"/>
      <c r="X16" s="48"/>
    </row>
    <row r="17" spans="2:33" ht="15" customHeight="1" x14ac:dyDescent="0.2">
      <c r="B17" s="47"/>
      <c r="C17" s="50"/>
      <c r="D17" s="48"/>
      <c r="E17" s="83">
        <f>IF('Ovulation Dummy'!AD9=0,"",'Ovulation Dummy'!AD9)</f>
        <v>29</v>
      </c>
      <c r="F17" s="17">
        <f>IF(L16&lt;&gt;"",IF(DAY(EOMONTH(DATE($D$2,1,1),0))=L16,"",L16+1),"")</f>
        <v>29</v>
      </c>
      <c r="G17" s="17">
        <f t="shared" ref="G17:L17" si="3">IF(F17&lt;&gt;"",IF(DAY(EOMONTH(DATE($D$2,1,1),0))=F17,"",F17+1),"")</f>
        <v>30</v>
      </c>
      <c r="H17" s="17">
        <f t="shared" si="3"/>
        <v>31</v>
      </c>
      <c r="I17" s="17" t="str">
        <f t="shared" si="3"/>
        <v/>
      </c>
      <c r="J17" s="17" t="str">
        <f t="shared" si="3"/>
        <v/>
      </c>
      <c r="K17" s="17" t="str">
        <f t="shared" si="3"/>
        <v/>
      </c>
      <c r="L17" s="17" t="str">
        <f t="shared" si="3"/>
        <v/>
      </c>
      <c r="N17" s="17">
        <f>IF(T16&lt;&gt;"",IF(DAY(EOMONTH(DATE($D$2,2,1),0))=T16,"",T16+1),"")</f>
        <v>26</v>
      </c>
      <c r="O17" s="17">
        <f t="shared" ref="O17:T17" si="4">IF(N17&lt;&gt;"",IF(DAY(EOMONTH(DATE($D$2,2,1),0))=N17,"",N17+1),"")</f>
        <v>27</v>
      </c>
      <c r="P17" s="17">
        <f t="shared" si="4"/>
        <v>28</v>
      </c>
      <c r="Q17" s="17">
        <f t="shared" si="4"/>
        <v>29</v>
      </c>
      <c r="R17" s="17" t="str">
        <f t="shared" si="4"/>
        <v/>
      </c>
      <c r="S17" s="17" t="str">
        <f t="shared" si="4"/>
        <v/>
      </c>
      <c r="T17" s="17" t="str">
        <f t="shared" si="4"/>
        <v/>
      </c>
      <c r="U17" s="83">
        <f>IF('Ovulation Dummy'!AL9=0,"",'Ovulation Dummy'!AL9)</f>
        <v>33</v>
      </c>
      <c r="V17" s="47"/>
      <c r="W17" s="50"/>
      <c r="X17" s="48"/>
    </row>
    <row r="18" spans="2:33" ht="15" customHeight="1" x14ac:dyDescent="0.2">
      <c r="B18" s="47"/>
      <c r="C18" s="50"/>
      <c r="D18" s="48"/>
      <c r="E18" s="83" t="str">
        <f>IF('Ovulation Dummy'!AD10=0,"",'Ovulation Dummy'!AD10)</f>
        <v/>
      </c>
      <c r="F18" s="17" t="str">
        <f>IF(L17&lt;&gt;"",IF(DAY(EOMONTH(DATE($D$2,1,1),0))=L17,"",L17+1),"")</f>
        <v/>
      </c>
      <c r="G18" s="17" t="str">
        <f>IF(F18&lt;&gt;"",IF(DAY(EOMONTH(DATE($D$2,1,1),0))=F18,"",F18+1),"")</f>
        <v/>
      </c>
      <c r="H18" s="17"/>
      <c r="I18" s="17"/>
      <c r="J18" s="17"/>
      <c r="K18" s="18">
        <f>$D$2</f>
        <v>2012</v>
      </c>
      <c r="L18" s="18">
        <v>1</v>
      </c>
      <c r="N18" s="17" t="str">
        <f>IF(T17&lt;&gt;"",IF(DAY(EOMONTH(DATE($D$2,2,1),0))=T17,"",T17+1),"")</f>
        <v/>
      </c>
      <c r="O18" s="17" t="str">
        <f>IF(N18&lt;&gt;"",IF(DAY(EOMONTH(DATE($D$2,2,1),0))=N18,"",N18+1),"")</f>
        <v/>
      </c>
      <c r="P18" s="17"/>
      <c r="Q18" s="17"/>
      <c r="R18" s="17"/>
      <c r="S18" s="18">
        <f>$D$2</f>
        <v>2012</v>
      </c>
      <c r="T18" s="18">
        <v>2</v>
      </c>
      <c r="U18" s="83" t="str">
        <f>IF('Ovulation Dummy'!AL10=0,"",'Ovulation Dummy'!AL10)</f>
        <v/>
      </c>
      <c r="V18" s="47"/>
      <c r="W18" s="50"/>
      <c r="X18" s="48"/>
    </row>
    <row r="19" spans="2:33" ht="8.25" customHeight="1" x14ac:dyDescent="0.2">
      <c r="B19" s="33"/>
      <c r="C19" s="51"/>
      <c r="D19" s="33"/>
      <c r="E19" s="67"/>
      <c r="U19" s="67"/>
      <c r="V19" s="33"/>
      <c r="W19" s="51"/>
      <c r="X19" s="33"/>
    </row>
    <row r="20" spans="2:33" ht="15" customHeight="1" x14ac:dyDescent="0.2">
      <c r="B20" s="47"/>
      <c r="C20" s="50"/>
      <c r="D20" s="48"/>
      <c r="E20" s="82" t="s">
        <v>24</v>
      </c>
      <c r="F20" s="54" t="s">
        <v>2</v>
      </c>
      <c r="G20" s="54"/>
      <c r="H20" s="54"/>
      <c r="I20" s="54"/>
      <c r="J20" s="54"/>
      <c r="K20" s="54"/>
      <c r="L20" s="54"/>
      <c r="N20" s="54" t="s">
        <v>3</v>
      </c>
      <c r="O20" s="54"/>
      <c r="P20" s="54"/>
      <c r="Q20" s="54"/>
      <c r="R20" s="54"/>
      <c r="S20" s="54"/>
      <c r="T20" s="54"/>
      <c r="U20" s="82" t="s">
        <v>24</v>
      </c>
      <c r="V20" s="47"/>
      <c r="W20" s="50"/>
      <c r="X20" s="48"/>
    </row>
    <row r="21" spans="2:33" ht="15" customHeight="1" x14ac:dyDescent="0.2">
      <c r="B21" s="47"/>
      <c r="C21" s="50"/>
      <c r="D21" s="48"/>
      <c r="E21" s="82" t="s">
        <v>24</v>
      </c>
      <c r="F21" s="16" t="str">
        <f t="shared" ref="F21:L21" si="5">N12</f>
        <v>Su</v>
      </c>
      <c r="G21" s="16" t="str">
        <f t="shared" si="5"/>
        <v>Mo</v>
      </c>
      <c r="H21" s="16" t="str">
        <f t="shared" si="5"/>
        <v>Tu</v>
      </c>
      <c r="I21" s="16" t="str">
        <f t="shared" si="5"/>
        <v>We</v>
      </c>
      <c r="J21" s="16" t="str">
        <f t="shared" si="5"/>
        <v>Th</v>
      </c>
      <c r="K21" s="16" t="str">
        <f t="shared" si="5"/>
        <v>Fr</v>
      </c>
      <c r="L21" s="16" t="str">
        <f t="shared" si="5"/>
        <v>Sa</v>
      </c>
      <c r="N21" s="16" t="str">
        <f t="shared" ref="N21:T21" si="6">F21</f>
        <v>Su</v>
      </c>
      <c r="O21" s="16" t="str">
        <f t="shared" si="6"/>
        <v>Mo</v>
      </c>
      <c r="P21" s="16" t="str">
        <f t="shared" si="6"/>
        <v>Tu</v>
      </c>
      <c r="Q21" s="16" t="str">
        <f t="shared" si="6"/>
        <v>We</v>
      </c>
      <c r="R21" s="16" t="str">
        <f t="shared" si="6"/>
        <v>Th</v>
      </c>
      <c r="S21" s="16" t="str">
        <f t="shared" si="6"/>
        <v>Fr</v>
      </c>
      <c r="T21" s="16" t="str">
        <f t="shared" si="6"/>
        <v>Sa</v>
      </c>
      <c r="U21" s="82" t="s">
        <v>24</v>
      </c>
      <c r="V21" s="47"/>
      <c r="W21" s="50"/>
      <c r="X21" s="48"/>
      <c r="AG21" s="15"/>
    </row>
    <row r="22" spans="2:33" ht="15" customHeight="1" x14ac:dyDescent="0.2">
      <c r="B22" s="47"/>
      <c r="C22" s="50"/>
      <c r="D22" s="48"/>
      <c r="E22" s="83" t="str">
        <f>IF('Ovulation Dummy'!AD14=0,"",'Ovulation Dummy'!AD14)</f>
        <v/>
      </c>
      <c r="F22" s="17" t="str">
        <f>IF($K$2="Sunday",IF(WEEKDAY(DATE($D$2,3,1))=1,1,""),IF(WEEKDAY(DATE($D$2,3,1))=2,1,""))</f>
        <v/>
      </c>
      <c r="G22" s="17" t="str">
        <f>IF(F22&lt;&gt;"",F22+1,IF($K$2="Sunday",IF(WEEKDAY(DATE($D$2,3,1))=2,1,""),IF(WEEKDAY(DATE($D$2,3,1))=3,1,"")))</f>
        <v/>
      </c>
      <c r="H22" s="17" t="str">
        <f>IF(G22&lt;&gt;"",G22+1,IF($K$2="Sunday",IF(WEEKDAY(DATE($D$2,3,1))=3,1,""),IF(WEEKDAY(DATE($D$2,3,1))=4,1,"")))</f>
        <v/>
      </c>
      <c r="I22" s="17" t="str">
        <f>IF(H22&lt;&gt;"",H22+1,IF($K$2="Sunday",IF(WEEKDAY(DATE($D$2,3,1))=4,1,""),IF(WEEKDAY(DATE($D$2,3,1))=5,1,"")))</f>
        <v/>
      </c>
      <c r="J22" s="17">
        <f>IF(I22&lt;&gt;"",I22+1,IF($K$2="Sunday",IF(WEEKDAY(DATE($D$2,3,1))=5,1,""),IF(WEEKDAY(DATE($D$2,3,1))=6,1,"")))</f>
        <v>1</v>
      </c>
      <c r="K22" s="17">
        <f>IF(J22&lt;&gt;"",J22+1,IF($K$2="Sunday",IF(WEEKDAY(DATE($D$2,3,1))=6,1,""),IF(WEEKDAY(DATE($D$2,3,1))=7,1,"")))</f>
        <v>2</v>
      </c>
      <c r="L22" s="17">
        <f>IF(K22&lt;&gt;"",K22+1,IF($K$2="Sunday",IF(WEEKDAY(DATE($D$2,3,1))=7,1,""),IF(WEEKDAY(DATE($D$2,3,1))=1,1,"")))</f>
        <v>3</v>
      </c>
      <c r="N22" s="17">
        <f>IF($K$2="Sunday",IF(WEEKDAY(DATE($D$2,4,1))=1,1,""),IF(WEEKDAY(DATE($D$2,4,1))=2,1,""))</f>
        <v>1</v>
      </c>
      <c r="O22" s="17">
        <f>IF(N22&lt;&gt;"",N22+1,IF($K$2="Sunday",IF(WEEKDAY(DATE($D$2,4,1))=2,1,""),IF(WEEKDAY(DATE($D$2,4,1))=3,1,"")))</f>
        <v>2</v>
      </c>
      <c r="P22" s="17">
        <f>IF(O22&lt;&gt;"",O22+1,IF($K$2="Sunday",IF(WEEKDAY(DATE($D$2,4,1))=3,1,""),IF(WEEKDAY(DATE($D$2,4,1))=4,1,"")))</f>
        <v>3</v>
      </c>
      <c r="Q22" s="17">
        <f>IF(P22&lt;&gt;"",P22+1,IF($K$2="Sunday",IF(WEEKDAY(DATE($D$2,4,1))=4,1,""),IF(WEEKDAY(DATE($D$2,4,1))=5,1,"")))</f>
        <v>4</v>
      </c>
      <c r="R22" s="17">
        <f>IF(Q22&lt;&gt;"",Q22+1,IF($K$2="Sunday",IF(WEEKDAY(DATE($D$2,4,1))=5,1,""),IF(WEEKDAY(DATE($D$2,4,1))=6,1,"")))</f>
        <v>5</v>
      </c>
      <c r="S22" s="17">
        <f>IF(R22&lt;&gt;"",R22+1,IF($K$2="Sunday",IF(WEEKDAY(DATE($D$2,4,1))=6,1,""),IF(WEEKDAY(DATE($D$2,4,1))=7,1,"")))</f>
        <v>6</v>
      </c>
      <c r="T22" s="17">
        <f>IF(S22&lt;&gt;"",S22+1,IF($K$2="Sunday",IF(WEEKDAY(DATE($D$2,4,1))=7,1,""),IF(WEEKDAY(DATE($D$2,4,1))=1,1,"")))</f>
        <v>7</v>
      </c>
      <c r="U22" s="83">
        <f>IF('Ovulation Dummy'!AL14=0,"",'Ovulation Dummy'!AL14)</f>
        <v>38</v>
      </c>
      <c r="V22" s="47"/>
      <c r="W22" s="50"/>
      <c r="X22" s="48"/>
      <c r="AG22" s="20"/>
    </row>
    <row r="23" spans="2:33" ht="15" customHeight="1" x14ac:dyDescent="0.2">
      <c r="B23" s="47"/>
      <c r="C23" s="50"/>
      <c r="D23" s="48"/>
      <c r="E23" s="83">
        <f>IF('Ovulation Dummy'!AD15=0,"",'Ovulation Dummy'!AD15)</f>
        <v>34</v>
      </c>
      <c r="F23" s="17">
        <f>L22+1</f>
        <v>4</v>
      </c>
      <c r="G23" s="17">
        <f t="shared" ref="G23:L25" si="7">F23+1</f>
        <v>5</v>
      </c>
      <c r="H23" s="17">
        <f t="shared" si="7"/>
        <v>6</v>
      </c>
      <c r="I23" s="17">
        <f t="shared" si="7"/>
        <v>7</v>
      </c>
      <c r="J23" s="17">
        <f t="shared" si="7"/>
        <v>8</v>
      </c>
      <c r="K23" s="17">
        <f t="shared" si="7"/>
        <v>9</v>
      </c>
      <c r="L23" s="17">
        <f t="shared" si="7"/>
        <v>10</v>
      </c>
      <c r="N23" s="17">
        <f>T22+1</f>
        <v>8</v>
      </c>
      <c r="O23" s="17">
        <f t="shared" ref="O23:T25" si="8">N23+1</f>
        <v>9</v>
      </c>
      <c r="P23" s="17">
        <f t="shared" si="8"/>
        <v>10</v>
      </c>
      <c r="Q23" s="17">
        <f t="shared" si="8"/>
        <v>11</v>
      </c>
      <c r="R23" s="17">
        <f t="shared" si="8"/>
        <v>12</v>
      </c>
      <c r="S23" s="17">
        <f t="shared" si="8"/>
        <v>13</v>
      </c>
      <c r="T23" s="17">
        <f t="shared" si="8"/>
        <v>14</v>
      </c>
      <c r="U23" s="83">
        <f>IF('Ovulation Dummy'!AL15=0,"",'Ovulation Dummy'!AL15)</f>
        <v>39</v>
      </c>
      <c r="V23" s="47"/>
      <c r="W23" s="50"/>
      <c r="X23" s="48"/>
      <c r="AG23" s="20"/>
    </row>
    <row r="24" spans="2:33" ht="15" customHeight="1" x14ac:dyDescent="0.2">
      <c r="B24" s="47"/>
      <c r="C24" s="50"/>
      <c r="D24" s="48"/>
      <c r="E24" s="83">
        <f>IF('Ovulation Dummy'!AD16=0,"",'Ovulation Dummy'!AD16)</f>
        <v>35</v>
      </c>
      <c r="F24" s="17">
        <f>L23+1</f>
        <v>11</v>
      </c>
      <c r="G24" s="17">
        <f t="shared" si="7"/>
        <v>12</v>
      </c>
      <c r="H24" s="17">
        <f t="shared" si="7"/>
        <v>13</v>
      </c>
      <c r="I24" s="17">
        <f t="shared" si="7"/>
        <v>14</v>
      </c>
      <c r="J24" s="17">
        <f t="shared" si="7"/>
        <v>15</v>
      </c>
      <c r="K24" s="17">
        <f t="shared" si="7"/>
        <v>16</v>
      </c>
      <c r="L24" s="17">
        <f t="shared" si="7"/>
        <v>17</v>
      </c>
      <c r="N24" s="17">
        <f>T23+1</f>
        <v>15</v>
      </c>
      <c r="O24" s="17">
        <f t="shared" si="8"/>
        <v>16</v>
      </c>
      <c r="P24" s="17">
        <f t="shared" si="8"/>
        <v>17</v>
      </c>
      <c r="Q24" s="17">
        <f t="shared" si="8"/>
        <v>18</v>
      </c>
      <c r="R24" s="17">
        <f t="shared" si="8"/>
        <v>19</v>
      </c>
      <c r="S24" s="17">
        <f t="shared" si="8"/>
        <v>20</v>
      </c>
      <c r="T24" s="17">
        <f t="shared" si="8"/>
        <v>21</v>
      </c>
      <c r="U24" s="83">
        <f>IF('Ovulation Dummy'!AL16=0,"",'Ovulation Dummy'!AL16)</f>
        <v>40</v>
      </c>
      <c r="V24" s="47"/>
      <c r="W24" s="50"/>
      <c r="X24" s="48"/>
      <c r="AG24" s="20"/>
    </row>
    <row r="25" spans="2:33" ht="15" customHeight="1" x14ac:dyDescent="0.2">
      <c r="B25" s="47"/>
      <c r="C25" s="50"/>
      <c r="D25" s="48"/>
      <c r="E25" s="83">
        <f>IF('Ovulation Dummy'!AD17=0,"",'Ovulation Dummy'!AD17)</f>
        <v>36</v>
      </c>
      <c r="F25" s="17">
        <f>L24+1</f>
        <v>18</v>
      </c>
      <c r="G25" s="17">
        <f t="shared" si="7"/>
        <v>19</v>
      </c>
      <c r="H25" s="17">
        <f t="shared" si="7"/>
        <v>20</v>
      </c>
      <c r="I25" s="17">
        <f t="shared" si="7"/>
        <v>21</v>
      </c>
      <c r="J25" s="17">
        <f t="shared" si="7"/>
        <v>22</v>
      </c>
      <c r="K25" s="17">
        <f t="shared" si="7"/>
        <v>23</v>
      </c>
      <c r="L25" s="17">
        <f t="shared" si="7"/>
        <v>24</v>
      </c>
      <c r="N25" s="17">
        <f>T24+1</f>
        <v>22</v>
      </c>
      <c r="O25" s="17">
        <f t="shared" si="8"/>
        <v>23</v>
      </c>
      <c r="P25" s="17">
        <f t="shared" si="8"/>
        <v>24</v>
      </c>
      <c r="Q25" s="17">
        <f t="shared" si="8"/>
        <v>25</v>
      </c>
      <c r="R25" s="17">
        <f t="shared" si="8"/>
        <v>26</v>
      </c>
      <c r="S25" s="17">
        <f t="shared" si="8"/>
        <v>27</v>
      </c>
      <c r="T25" s="17">
        <f t="shared" si="8"/>
        <v>28</v>
      </c>
      <c r="U25" s="83">
        <f>IF('Ovulation Dummy'!AL17=0,"",'Ovulation Dummy'!AL17)</f>
        <v>41</v>
      </c>
      <c r="V25" s="47"/>
      <c r="W25" s="50"/>
      <c r="X25" s="48"/>
      <c r="AG25" s="20"/>
    </row>
    <row r="26" spans="2:33" ht="15" customHeight="1" x14ac:dyDescent="0.2">
      <c r="B26" s="47"/>
      <c r="C26" s="50"/>
      <c r="D26" s="48"/>
      <c r="E26" s="83">
        <f>IF('Ovulation Dummy'!AD18=0,"",'Ovulation Dummy'!AD18)</f>
        <v>37</v>
      </c>
      <c r="F26" s="17">
        <f>IF(L25&lt;&gt;"",IF(DAY(EOMONTH(DATE($D$2,3,1),0))=L25,"",L25+1),"")</f>
        <v>25</v>
      </c>
      <c r="G26" s="17">
        <f t="shared" ref="G26:L26" si="9">IF(F26&lt;&gt;"",IF(DAY(EOMONTH(DATE($D$2,3,1),0))=F26,"",F26+1),"")</f>
        <v>26</v>
      </c>
      <c r="H26" s="17">
        <f t="shared" si="9"/>
        <v>27</v>
      </c>
      <c r="I26" s="17">
        <f t="shared" si="9"/>
        <v>28</v>
      </c>
      <c r="J26" s="17">
        <f t="shared" si="9"/>
        <v>29</v>
      </c>
      <c r="K26" s="17">
        <f t="shared" si="9"/>
        <v>30</v>
      </c>
      <c r="L26" s="17">
        <f t="shared" si="9"/>
        <v>31</v>
      </c>
      <c r="N26" s="17">
        <f>IF(T25&lt;&gt;"",IF(DAY(EOMONTH(DATE($D$2,4,1),0))=T25,"",T25+1),"")</f>
        <v>29</v>
      </c>
      <c r="O26" s="17">
        <f t="shared" ref="O26:T26" si="10">IF(N26&lt;&gt;"",IF(DAY(EOMONTH(DATE($D$2,4,1),0))=N26,"",N26+1),"")</f>
        <v>30</v>
      </c>
      <c r="P26" s="17" t="str">
        <f t="shared" si="10"/>
        <v/>
      </c>
      <c r="Q26" s="17" t="str">
        <f t="shared" si="10"/>
        <v/>
      </c>
      <c r="R26" s="17" t="str">
        <f t="shared" si="10"/>
        <v/>
      </c>
      <c r="S26" s="17" t="str">
        <f t="shared" si="10"/>
        <v/>
      </c>
      <c r="T26" s="17" t="str">
        <f t="shared" si="10"/>
        <v/>
      </c>
      <c r="U26" s="83">
        <f>IF('Ovulation Dummy'!AL18=0,"",'Ovulation Dummy'!AL18)</f>
        <v>42</v>
      </c>
      <c r="V26" s="47"/>
      <c r="W26" s="50"/>
      <c r="X26" s="48"/>
      <c r="AG26" s="20"/>
    </row>
    <row r="27" spans="2:33" ht="15" customHeight="1" x14ac:dyDescent="0.2">
      <c r="B27" s="47"/>
      <c r="C27" s="50"/>
      <c r="D27" s="48"/>
      <c r="E27" s="83" t="str">
        <f>IF('Ovulation Dummy'!AD19=0,"",'Ovulation Dummy'!AD19)</f>
        <v/>
      </c>
      <c r="F27" s="17" t="str">
        <f>IF(L26&lt;&gt;"",IF(DAY(EOMONTH(DATE($D$2,3,1),0))=L26,"",L26+1),"")</f>
        <v/>
      </c>
      <c r="G27" s="17" t="str">
        <f>IF(F27&lt;&gt;"",IF(DAY(EOMONTH(DATE($D$2,3,1),0))=F27,"",F27+1),"")</f>
        <v/>
      </c>
      <c r="H27" s="19"/>
      <c r="I27" s="19"/>
      <c r="J27" s="19"/>
      <c r="K27" s="18">
        <f>$D$2</f>
        <v>2012</v>
      </c>
      <c r="L27" s="32">
        <v>3</v>
      </c>
      <c r="N27" s="17" t="str">
        <f>IF(T26&lt;&gt;"",IF(DAY(EOMONTH(DATE($D$2,4,1),0))=T26,"",T26+1),"")</f>
        <v/>
      </c>
      <c r="O27" s="17" t="str">
        <f>IF(N27&lt;&gt;"",IF(DAY(EOMONTH(DATE($D$2,4,1),0))=N27,"",N27+1),"")</f>
        <v/>
      </c>
      <c r="P27" s="19"/>
      <c r="Q27" s="19"/>
      <c r="R27" s="19"/>
      <c r="S27" s="18">
        <f>$D$2</f>
        <v>2012</v>
      </c>
      <c r="T27" s="18">
        <v>4</v>
      </c>
      <c r="U27" s="83" t="str">
        <f>IF('Ovulation Dummy'!AL19=0,"",'Ovulation Dummy'!AL19)</f>
        <v/>
      </c>
      <c r="V27" s="47"/>
      <c r="W27" s="50"/>
      <c r="X27" s="48"/>
      <c r="AG27" s="22"/>
    </row>
    <row r="28" spans="2:33" ht="8.25" customHeight="1" x14ac:dyDescent="0.2">
      <c r="B28" s="33"/>
      <c r="C28" s="51"/>
      <c r="D28" s="33"/>
      <c r="E28" s="67"/>
      <c r="U28" s="67"/>
      <c r="V28" s="33"/>
      <c r="W28" s="51"/>
      <c r="X28" s="33"/>
    </row>
    <row r="29" spans="2:33" s="66" customFormat="1" ht="15" customHeight="1" x14ac:dyDescent="0.2">
      <c r="B29" s="47"/>
      <c r="C29" s="50"/>
      <c r="D29" s="48"/>
      <c r="E29" s="82" t="s">
        <v>24</v>
      </c>
      <c r="F29" s="54" t="s">
        <v>4</v>
      </c>
      <c r="G29" s="54"/>
      <c r="H29" s="54"/>
      <c r="I29" s="54"/>
      <c r="J29" s="54"/>
      <c r="K29" s="54"/>
      <c r="L29" s="54"/>
      <c r="M29" s="11"/>
      <c r="N29" s="54" t="s">
        <v>5</v>
      </c>
      <c r="O29" s="54"/>
      <c r="P29" s="54"/>
      <c r="Q29" s="54"/>
      <c r="R29" s="54"/>
      <c r="S29" s="54"/>
      <c r="T29" s="54"/>
      <c r="U29" s="82" t="s">
        <v>24</v>
      </c>
      <c r="V29" s="47"/>
      <c r="W29" s="50"/>
      <c r="X29" s="48"/>
      <c r="Z29" s="67"/>
      <c r="AA29" s="67"/>
      <c r="AB29" s="67"/>
      <c r="AC29" s="11"/>
      <c r="AD29" s="11"/>
      <c r="AE29" s="11"/>
      <c r="AF29" s="11"/>
      <c r="AG29" s="11"/>
    </row>
    <row r="30" spans="2:33" s="66" customFormat="1" ht="15" customHeight="1" x14ac:dyDescent="0.2">
      <c r="B30" s="47"/>
      <c r="C30" s="50"/>
      <c r="D30" s="48"/>
      <c r="E30" s="82" t="s">
        <v>24</v>
      </c>
      <c r="F30" s="16" t="str">
        <f t="shared" ref="F30:L30" si="11">N21</f>
        <v>Su</v>
      </c>
      <c r="G30" s="16" t="str">
        <f t="shared" si="11"/>
        <v>Mo</v>
      </c>
      <c r="H30" s="16" t="str">
        <f t="shared" si="11"/>
        <v>Tu</v>
      </c>
      <c r="I30" s="16" t="str">
        <f t="shared" si="11"/>
        <v>We</v>
      </c>
      <c r="J30" s="16" t="str">
        <f t="shared" si="11"/>
        <v>Th</v>
      </c>
      <c r="K30" s="16" t="str">
        <f t="shared" si="11"/>
        <v>Fr</v>
      </c>
      <c r="L30" s="16" t="str">
        <f t="shared" si="11"/>
        <v>Sa</v>
      </c>
      <c r="M30" s="11"/>
      <c r="N30" s="16" t="str">
        <f>F30</f>
        <v>Su</v>
      </c>
      <c r="O30" s="16" t="str">
        <f t="shared" ref="O30:T30" si="12">G30</f>
        <v>Mo</v>
      </c>
      <c r="P30" s="16" t="str">
        <f t="shared" si="12"/>
        <v>Tu</v>
      </c>
      <c r="Q30" s="16" t="str">
        <f t="shared" si="12"/>
        <v>We</v>
      </c>
      <c r="R30" s="16" t="str">
        <f t="shared" si="12"/>
        <v>Th</v>
      </c>
      <c r="S30" s="16" t="str">
        <f t="shared" si="12"/>
        <v>Fr</v>
      </c>
      <c r="T30" s="31" t="str">
        <f t="shared" si="12"/>
        <v>Sa</v>
      </c>
      <c r="U30" s="82" t="s">
        <v>24</v>
      </c>
      <c r="V30" s="47"/>
      <c r="W30" s="50"/>
      <c r="X30" s="48"/>
      <c r="Z30" s="67"/>
      <c r="AA30" s="67"/>
      <c r="AB30" s="67"/>
      <c r="AC30" s="11"/>
      <c r="AD30" s="11"/>
      <c r="AE30" s="11"/>
      <c r="AF30" s="11"/>
      <c r="AG30" s="11"/>
    </row>
    <row r="31" spans="2:33" s="66" customFormat="1" ht="15" customHeight="1" x14ac:dyDescent="0.2">
      <c r="B31" s="47"/>
      <c r="C31" s="50"/>
      <c r="D31" s="48"/>
      <c r="E31" s="83" t="str">
        <f>IF('Ovulation Dummy'!AD23=0,"",'Ovulation Dummy'!AD23)</f>
        <v/>
      </c>
      <c r="F31" s="17" t="str">
        <f>IF($K$2="Sunday",IF(WEEKDAY(DATE($D$2,5,1))=1,1,""),IF(WEEKDAY(DATE($D$2,5,1))=2,1,""))</f>
        <v/>
      </c>
      <c r="G31" s="17" t="str">
        <f>IF(F31&lt;&gt;"",F31+1,IF($K$2="Sunday",IF(WEEKDAY(DATE($D$2,5,1))=2,1,""),IF(WEEKDAY(DATE($D$2,5,1))=3,1,"")))</f>
        <v/>
      </c>
      <c r="H31" s="17">
        <f>IF(G31&lt;&gt;"",G31+1,IF($K$2="Sunday",IF(WEEKDAY(DATE($D$2,5,1))=3,1,""),IF(WEEKDAY(DATE($D$2,5,1))=4,1,"")))</f>
        <v>1</v>
      </c>
      <c r="I31" s="17">
        <f>IF(H31&lt;&gt;"",H31+1,IF($K$2="Sunday",IF(WEEKDAY(DATE($D$2,5,1))=4,1,""),IF(WEEKDAY(DATE($D$2,5,1))=5,1,"")))</f>
        <v>2</v>
      </c>
      <c r="J31" s="17">
        <f>IF(I31&lt;&gt;"",I31+1,IF($K$2="Sunday",IF(WEEKDAY(DATE($D$2,5,1))=5,1,""),IF(WEEKDAY(DATE($D$2,5,1))=6,1,"")))</f>
        <v>3</v>
      </c>
      <c r="K31" s="17">
        <f>IF(J31&lt;&gt;"",J31+1,IF($K$2="Sunday",IF(WEEKDAY(DATE($D$2,5,1))=6,1,""),IF(WEEKDAY(DATE($D$2,5,1))=7,1,"")))</f>
        <v>4</v>
      </c>
      <c r="L31" s="17">
        <f>IF(K31&lt;&gt;"",K31+1,IF($K$2="Sunday",IF(WEEKDAY(DATE($D$2,5,1))=7,1,""),IF(WEEKDAY(DATE($D$2,5,1))=1,1,"")))</f>
        <v>5</v>
      </c>
      <c r="M31" s="21"/>
      <c r="N31" s="17" t="str">
        <f>IF($K$2="Sunday",IF(WEEKDAY(DATE($D$2,6,1))=1,1,""),IF(WEEKDAY(DATE($D$2,6,1))=2,1,""))</f>
        <v/>
      </c>
      <c r="O31" s="17" t="str">
        <f>IF(N31&lt;&gt;"",N31+1,IF($K$2="Sunday",IF(WEEKDAY(DATE($D$2,6,1))=2,1,""),IF(WEEKDAY(DATE($D$2,6,1))=3,1,"")))</f>
        <v/>
      </c>
      <c r="P31" s="17" t="str">
        <f>IF(O31&lt;&gt;"",O31+1,IF($K$2="Sunday",IF(WEEKDAY(DATE($D$2,6,1))=3,1,""),IF(WEEKDAY(DATE($D$2,6,1))=4,1,"")))</f>
        <v/>
      </c>
      <c r="Q31" s="17" t="str">
        <f>IF(P31&lt;&gt;"",P31+1,IF($K$2="Sunday",IF(WEEKDAY(DATE($D$2,6,1))=4,1,""),IF(WEEKDAY(DATE($D$2,6,1))=5,1,"")))</f>
        <v/>
      </c>
      <c r="R31" s="17" t="str">
        <f>IF(Q31&lt;&gt;"",Q31+1,IF($K$2="Sunday",IF(WEEKDAY(DATE($D$2,6,1))=5,1,""),IF(WEEKDAY(DATE($D$2,6,1))=6,1,"")))</f>
        <v/>
      </c>
      <c r="S31" s="17">
        <f>IF(R31&lt;&gt;"",R31+1,IF($K$2="Sunday",IF(WEEKDAY(DATE($D$2,6,1))=6,1,""),IF(WEEKDAY(DATE($D$2,6,1))=7,1,"")))</f>
        <v>1</v>
      </c>
      <c r="T31" s="17">
        <f>IF(S31&lt;&gt;"",S31+1,IF($K$2="Sunday",IF(WEEKDAY(DATE($D$2,6,1))=7,1,""),IF(WEEKDAY(DATE($D$2,6,1))=1,1,"")))</f>
        <v>2</v>
      </c>
      <c r="U31" s="83" t="str">
        <f>IF('Ovulation Dummy'!AL23=0,"",'Ovulation Dummy'!AL23)</f>
        <v/>
      </c>
      <c r="V31" s="47"/>
      <c r="W31" s="50"/>
      <c r="X31" s="48"/>
      <c r="Z31" s="67"/>
      <c r="AA31" s="67"/>
      <c r="AB31" s="67"/>
      <c r="AC31" s="11"/>
      <c r="AD31" s="11"/>
      <c r="AE31" s="11"/>
      <c r="AF31" s="11"/>
      <c r="AG31" s="11"/>
    </row>
    <row r="32" spans="2:33" s="66" customFormat="1" ht="15" customHeight="1" x14ac:dyDescent="0.2">
      <c r="B32" s="47"/>
      <c r="C32" s="50"/>
      <c r="D32" s="48"/>
      <c r="E32" s="83" t="str">
        <f>IF('Ovulation Dummy'!AD24=0,"",'Ovulation Dummy'!AD24)</f>
        <v/>
      </c>
      <c r="F32" s="17">
        <f>L31+1</f>
        <v>6</v>
      </c>
      <c r="G32" s="17">
        <f t="shared" ref="G32:L34" si="13">F32+1</f>
        <v>7</v>
      </c>
      <c r="H32" s="17">
        <f t="shared" si="13"/>
        <v>8</v>
      </c>
      <c r="I32" s="17">
        <f t="shared" si="13"/>
        <v>9</v>
      </c>
      <c r="J32" s="17">
        <f t="shared" si="13"/>
        <v>10</v>
      </c>
      <c r="K32" s="17">
        <f t="shared" si="13"/>
        <v>11</v>
      </c>
      <c r="L32" s="17">
        <f t="shared" si="13"/>
        <v>12</v>
      </c>
      <c r="M32" s="21"/>
      <c r="N32" s="17">
        <f>T31+1</f>
        <v>3</v>
      </c>
      <c r="O32" s="17">
        <f t="shared" ref="O32:T34" si="14">N32+1</f>
        <v>4</v>
      </c>
      <c r="P32" s="17">
        <f t="shared" si="14"/>
        <v>5</v>
      </c>
      <c r="Q32" s="17">
        <f t="shared" si="14"/>
        <v>6</v>
      </c>
      <c r="R32" s="17">
        <f t="shared" si="14"/>
        <v>7</v>
      </c>
      <c r="S32" s="17">
        <f t="shared" si="14"/>
        <v>8</v>
      </c>
      <c r="T32" s="17">
        <f t="shared" si="14"/>
        <v>9</v>
      </c>
      <c r="U32" s="83" t="str">
        <f>IF('Ovulation Dummy'!AL24=0,"",'Ovulation Dummy'!AL24)</f>
        <v/>
      </c>
      <c r="V32" s="47"/>
      <c r="W32" s="50"/>
      <c r="X32" s="48"/>
      <c r="Z32" s="67"/>
      <c r="AA32" s="67"/>
      <c r="AB32" s="67"/>
      <c r="AC32" s="11"/>
      <c r="AD32" s="11"/>
      <c r="AE32" s="11"/>
      <c r="AF32" s="11"/>
      <c r="AG32" s="11"/>
    </row>
    <row r="33" spans="2:33" s="66" customFormat="1" ht="15" customHeight="1" x14ac:dyDescent="0.2">
      <c r="B33" s="47"/>
      <c r="C33" s="50"/>
      <c r="D33" s="48"/>
      <c r="E33" s="83" t="str">
        <f>IF('Ovulation Dummy'!AD25=0,"",'Ovulation Dummy'!AD25)</f>
        <v/>
      </c>
      <c r="F33" s="17">
        <f>L32+1</f>
        <v>13</v>
      </c>
      <c r="G33" s="17">
        <f t="shared" si="13"/>
        <v>14</v>
      </c>
      <c r="H33" s="17">
        <f t="shared" si="13"/>
        <v>15</v>
      </c>
      <c r="I33" s="17">
        <f t="shared" si="13"/>
        <v>16</v>
      </c>
      <c r="J33" s="17">
        <f t="shared" si="13"/>
        <v>17</v>
      </c>
      <c r="K33" s="17">
        <f t="shared" si="13"/>
        <v>18</v>
      </c>
      <c r="L33" s="17">
        <f t="shared" si="13"/>
        <v>19</v>
      </c>
      <c r="M33" s="21"/>
      <c r="N33" s="17">
        <f>T32+1</f>
        <v>10</v>
      </c>
      <c r="O33" s="17">
        <f t="shared" si="14"/>
        <v>11</v>
      </c>
      <c r="P33" s="17">
        <f t="shared" si="14"/>
        <v>12</v>
      </c>
      <c r="Q33" s="17">
        <f t="shared" si="14"/>
        <v>13</v>
      </c>
      <c r="R33" s="17">
        <f t="shared" si="14"/>
        <v>14</v>
      </c>
      <c r="S33" s="17">
        <f t="shared" si="14"/>
        <v>15</v>
      </c>
      <c r="T33" s="17">
        <f t="shared" si="14"/>
        <v>16</v>
      </c>
      <c r="U33" s="83" t="str">
        <f>IF('Ovulation Dummy'!AL25=0,"",'Ovulation Dummy'!AL25)</f>
        <v/>
      </c>
      <c r="V33" s="47"/>
      <c r="W33" s="50"/>
      <c r="X33" s="48"/>
      <c r="Z33" s="67"/>
      <c r="AA33" s="67"/>
      <c r="AB33" s="67"/>
      <c r="AC33" s="11"/>
      <c r="AD33" s="11"/>
      <c r="AE33" s="11"/>
      <c r="AF33" s="11"/>
      <c r="AG33" s="11"/>
    </row>
    <row r="34" spans="2:33" s="66" customFormat="1" ht="15" customHeight="1" x14ac:dyDescent="0.2">
      <c r="B34" s="47"/>
      <c r="C34" s="50"/>
      <c r="D34" s="48"/>
      <c r="E34" s="83" t="str">
        <f>IF('Ovulation Dummy'!AD26=0,"",'Ovulation Dummy'!AD26)</f>
        <v/>
      </c>
      <c r="F34" s="17">
        <f>L33+1</f>
        <v>20</v>
      </c>
      <c r="G34" s="17">
        <f t="shared" si="13"/>
        <v>21</v>
      </c>
      <c r="H34" s="17">
        <f t="shared" si="13"/>
        <v>22</v>
      </c>
      <c r="I34" s="17">
        <f t="shared" si="13"/>
        <v>23</v>
      </c>
      <c r="J34" s="17">
        <f t="shared" si="13"/>
        <v>24</v>
      </c>
      <c r="K34" s="17">
        <f t="shared" si="13"/>
        <v>25</v>
      </c>
      <c r="L34" s="17">
        <f t="shared" si="13"/>
        <v>26</v>
      </c>
      <c r="M34" s="21"/>
      <c r="N34" s="17">
        <f>T33+1</f>
        <v>17</v>
      </c>
      <c r="O34" s="17">
        <f t="shared" si="14"/>
        <v>18</v>
      </c>
      <c r="P34" s="17">
        <f t="shared" si="14"/>
        <v>19</v>
      </c>
      <c r="Q34" s="17">
        <f t="shared" si="14"/>
        <v>20</v>
      </c>
      <c r="R34" s="17">
        <f t="shared" si="14"/>
        <v>21</v>
      </c>
      <c r="S34" s="17">
        <f t="shared" si="14"/>
        <v>22</v>
      </c>
      <c r="T34" s="17">
        <f t="shared" si="14"/>
        <v>23</v>
      </c>
      <c r="U34" s="83" t="str">
        <f>IF('Ovulation Dummy'!AL26=0,"",'Ovulation Dummy'!AL26)</f>
        <v/>
      </c>
      <c r="V34" s="47"/>
      <c r="W34" s="50"/>
      <c r="X34" s="48"/>
      <c r="Z34" s="67"/>
      <c r="AA34" s="67"/>
      <c r="AB34" s="67"/>
      <c r="AC34" s="11"/>
      <c r="AD34" s="11"/>
      <c r="AE34" s="11"/>
      <c r="AF34" s="11"/>
      <c r="AG34" s="11"/>
    </row>
    <row r="35" spans="2:33" s="66" customFormat="1" ht="15" customHeight="1" x14ac:dyDescent="0.2">
      <c r="B35" s="47"/>
      <c r="C35" s="50"/>
      <c r="D35" s="48"/>
      <c r="E35" s="83" t="str">
        <f>IF('Ovulation Dummy'!AD27=0,"",'Ovulation Dummy'!AD27)</f>
        <v/>
      </c>
      <c r="F35" s="17">
        <f>IF(L34&lt;&gt;"",IF(DAY(EOMONTH(DATE($D$2,5,1),0))=L34,"",L34+1),"")</f>
        <v>27</v>
      </c>
      <c r="G35" s="17">
        <f t="shared" ref="G35:L35" si="15">IF(F35&lt;&gt;"",IF(DAY(EOMONTH(DATE($D$2,5,1),0))=F35,"",F35+1),"")</f>
        <v>28</v>
      </c>
      <c r="H35" s="17">
        <f t="shared" si="15"/>
        <v>29</v>
      </c>
      <c r="I35" s="17">
        <f t="shared" si="15"/>
        <v>30</v>
      </c>
      <c r="J35" s="17">
        <f t="shared" si="15"/>
        <v>31</v>
      </c>
      <c r="K35" s="17" t="str">
        <f t="shared" si="15"/>
        <v/>
      </c>
      <c r="L35" s="17" t="str">
        <f t="shared" si="15"/>
        <v/>
      </c>
      <c r="M35" s="17"/>
      <c r="N35" s="17">
        <f>IF(T34&lt;&gt;"",IF(DAY(EOMONTH(DATE($D$2,6,1),0))=T34,"",T34+1),"")</f>
        <v>24</v>
      </c>
      <c r="O35" s="17">
        <f t="shared" ref="O35:T35" si="16">IF(N35&lt;&gt;"",IF(DAY(EOMONTH(DATE($D$2,6,1),0))=N35,"",N35+1),"")</f>
        <v>25</v>
      </c>
      <c r="P35" s="17">
        <f t="shared" si="16"/>
        <v>26</v>
      </c>
      <c r="Q35" s="17">
        <f t="shared" si="16"/>
        <v>27</v>
      </c>
      <c r="R35" s="17">
        <f t="shared" si="16"/>
        <v>28</v>
      </c>
      <c r="S35" s="17">
        <f t="shared" si="16"/>
        <v>29</v>
      </c>
      <c r="T35" s="17">
        <f t="shared" si="16"/>
        <v>30</v>
      </c>
      <c r="U35" s="83" t="str">
        <f>IF('Ovulation Dummy'!AL27=0,"",'Ovulation Dummy'!AL27)</f>
        <v/>
      </c>
      <c r="V35" s="47"/>
      <c r="W35" s="50"/>
      <c r="X35" s="48"/>
      <c r="Z35" s="67"/>
      <c r="AA35" s="67"/>
      <c r="AB35" s="67"/>
      <c r="AC35" s="11"/>
      <c r="AD35" s="11"/>
      <c r="AE35" s="11"/>
      <c r="AF35" s="11"/>
      <c r="AG35" s="11"/>
    </row>
    <row r="36" spans="2:33" s="66" customFormat="1" ht="15" customHeight="1" x14ac:dyDescent="0.2">
      <c r="B36" s="47"/>
      <c r="C36" s="50"/>
      <c r="D36" s="48"/>
      <c r="E36" s="83" t="str">
        <f>IF('Ovulation Dummy'!AD28=0,"",'Ovulation Dummy'!AD28)</f>
        <v/>
      </c>
      <c r="F36" s="17" t="str">
        <f>IF(L35&lt;&gt;"",IF(DAY(EOMONTH(DATE($D$2,5,1),0))=L35,"",L35+1),"")</f>
        <v/>
      </c>
      <c r="G36" s="17" t="str">
        <f>IF(F36&lt;&gt;"",IF(DAY(EOMONTH(DATE($D$2,5,1),0))=F36,"",F36+1),"")</f>
        <v/>
      </c>
      <c r="H36" s="19"/>
      <c r="I36" s="19"/>
      <c r="J36" s="19"/>
      <c r="K36" s="18">
        <f>$D$2</f>
        <v>2012</v>
      </c>
      <c r="L36" s="18">
        <v>5</v>
      </c>
      <c r="M36" s="21"/>
      <c r="N36" s="17" t="str">
        <f>IF(T35&lt;&gt;"",IF(DAY(EOMONTH(DATE($D$2,6,1),0))=T35,"",T35+1),"")</f>
        <v/>
      </c>
      <c r="O36" s="17" t="str">
        <f>IF(N36&lt;&gt;"",IF(DAY(EOMONTH(DATE($D$2,6,1),0))=N36,"",N36+1),"")</f>
        <v/>
      </c>
      <c r="P36" s="17"/>
      <c r="Q36" s="17"/>
      <c r="R36" s="17"/>
      <c r="S36" s="18">
        <f>$D$2</f>
        <v>2012</v>
      </c>
      <c r="T36" s="32">
        <v>6</v>
      </c>
      <c r="U36" s="83" t="str">
        <f>IF('Ovulation Dummy'!AL28=0,"",'Ovulation Dummy'!AL28)</f>
        <v/>
      </c>
      <c r="V36" s="47"/>
      <c r="W36" s="50"/>
      <c r="X36" s="48"/>
      <c r="Z36" s="67"/>
      <c r="AA36" s="67"/>
      <c r="AB36" s="67"/>
      <c r="AC36" s="11"/>
      <c r="AD36" s="11"/>
      <c r="AE36" s="11"/>
      <c r="AF36" s="11"/>
      <c r="AG36" s="11"/>
    </row>
    <row r="37" spans="2:33" s="66" customFormat="1" ht="8.25" customHeight="1" x14ac:dyDescent="0.2">
      <c r="B37" s="33"/>
      <c r="C37" s="51"/>
      <c r="D37" s="33"/>
      <c r="E37" s="67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67"/>
      <c r="V37" s="33"/>
      <c r="W37" s="51"/>
      <c r="X37" s="33"/>
      <c r="Z37" s="67"/>
      <c r="AA37" s="67"/>
      <c r="AB37" s="67"/>
      <c r="AC37" s="11"/>
      <c r="AD37" s="11"/>
      <c r="AE37" s="11"/>
      <c r="AF37" s="11"/>
      <c r="AG37" s="11"/>
    </row>
    <row r="38" spans="2:33" s="66" customFormat="1" ht="15" customHeight="1" x14ac:dyDescent="0.2">
      <c r="B38" s="47"/>
      <c r="C38" s="50"/>
      <c r="D38" s="48"/>
      <c r="E38" s="82" t="s">
        <v>24</v>
      </c>
      <c r="F38" s="54" t="s">
        <v>6</v>
      </c>
      <c r="G38" s="54"/>
      <c r="H38" s="54"/>
      <c r="I38" s="54"/>
      <c r="J38" s="54"/>
      <c r="K38" s="54"/>
      <c r="L38" s="54"/>
      <c r="M38" s="11"/>
      <c r="N38" s="54" t="s">
        <v>7</v>
      </c>
      <c r="O38" s="54"/>
      <c r="P38" s="54"/>
      <c r="Q38" s="54"/>
      <c r="R38" s="54"/>
      <c r="S38" s="54"/>
      <c r="T38" s="54"/>
      <c r="U38" s="82" t="s">
        <v>24</v>
      </c>
      <c r="V38" s="47"/>
      <c r="W38" s="50"/>
      <c r="X38" s="48"/>
      <c r="Z38" s="67"/>
      <c r="AA38" s="67"/>
      <c r="AB38" s="67"/>
      <c r="AC38" s="11"/>
      <c r="AD38" s="11"/>
      <c r="AE38" s="11"/>
      <c r="AF38" s="11"/>
      <c r="AG38" s="11"/>
    </row>
    <row r="39" spans="2:33" s="66" customFormat="1" ht="15" customHeight="1" x14ac:dyDescent="0.2">
      <c r="B39" s="47"/>
      <c r="C39" s="50"/>
      <c r="D39" s="48"/>
      <c r="E39" s="82" t="s">
        <v>24</v>
      </c>
      <c r="F39" s="16" t="str">
        <f t="shared" ref="F39:L39" si="17">N30</f>
        <v>Su</v>
      </c>
      <c r="G39" s="16" t="str">
        <f t="shared" si="17"/>
        <v>Mo</v>
      </c>
      <c r="H39" s="16" t="str">
        <f t="shared" si="17"/>
        <v>Tu</v>
      </c>
      <c r="I39" s="16" t="str">
        <f t="shared" si="17"/>
        <v>We</v>
      </c>
      <c r="J39" s="16" t="str">
        <f t="shared" si="17"/>
        <v>Th</v>
      </c>
      <c r="K39" s="16" t="str">
        <f t="shared" si="17"/>
        <v>Fr</v>
      </c>
      <c r="L39" s="16" t="str">
        <f t="shared" si="17"/>
        <v>Sa</v>
      </c>
      <c r="M39" s="11"/>
      <c r="N39" s="16" t="str">
        <f>F39</f>
        <v>Su</v>
      </c>
      <c r="O39" s="16" t="str">
        <f t="shared" ref="O39:T39" si="18">G39</f>
        <v>Mo</v>
      </c>
      <c r="P39" s="16" t="str">
        <f t="shared" si="18"/>
        <v>Tu</v>
      </c>
      <c r="Q39" s="16" t="str">
        <f t="shared" si="18"/>
        <v>We</v>
      </c>
      <c r="R39" s="16" t="str">
        <f t="shared" si="18"/>
        <v>Th</v>
      </c>
      <c r="S39" s="16" t="str">
        <f t="shared" si="18"/>
        <v>Fr</v>
      </c>
      <c r="T39" s="16" t="str">
        <f t="shared" si="18"/>
        <v>Sa</v>
      </c>
      <c r="U39" s="82" t="s">
        <v>24</v>
      </c>
      <c r="V39" s="47"/>
      <c r="W39" s="50"/>
      <c r="X39" s="48"/>
      <c r="Z39" s="67"/>
      <c r="AA39" s="67"/>
      <c r="AB39" s="67"/>
      <c r="AC39" s="11"/>
      <c r="AD39" s="11"/>
      <c r="AE39" s="11"/>
      <c r="AF39" s="11"/>
      <c r="AG39" s="11"/>
    </row>
    <row r="40" spans="2:33" s="66" customFormat="1" ht="15" customHeight="1" x14ac:dyDescent="0.2">
      <c r="B40" s="47"/>
      <c r="C40" s="50"/>
      <c r="D40" s="48"/>
      <c r="E40" s="83" t="str">
        <f>IF('Ovulation Dummy'!AD32=0,"",'Ovulation Dummy'!AD32)</f>
        <v/>
      </c>
      <c r="F40" s="17">
        <f>IF($K$2="Sunday",IF(WEEKDAY(DATE($D$2,7,1))=1,1,""),IF(WEEKDAY(DATE($D$2,7,1))=2,1,""))</f>
        <v>1</v>
      </c>
      <c r="G40" s="17">
        <f>IF(F40&lt;&gt;"",F40+1,IF($K$2="Sunday",IF(WEEKDAY(DATE($D$2,7,1))=2,1,""),IF(WEEKDAY(DATE($D$2,7,1))=3,1,"")))</f>
        <v>2</v>
      </c>
      <c r="H40" s="17">
        <f>IF(G40&lt;&gt;"",G40+1,IF($K$2="Sunday",IF(WEEKDAY(DATE($D$2,7,1))=3,1,""),IF(WEEKDAY(DATE($D$2,7,1))=4,1,"")))</f>
        <v>3</v>
      </c>
      <c r="I40" s="17">
        <f>IF(H40&lt;&gt;"",H40+1,IF($K$2="Sunday",IF(WEEKDAY(DATE($D$2,7,1))=4,1,""),IF(WEEKDAY(DATE($D$2,7,1))=5,1,"")))</f>
        <v>4</v>
      </c>
      <c r="J40" s="17">
        <f>IF(I40&lt;&gt;"",I40+1,IF($K$2="Sunday",IF(WEEKDAY(DATE($D$2,7,1))=5,1,""),IF(WEEKDAY(DATE($D$2,7,1))=6,1,"")))</f>
        <v>5</v>
      </c>
      <c r="K40" s="17">
        <f>IF(J40&lt;&gt;"",J40+1,IF($K$2="Sunday",IF(WEEKDAY(DATE($D$2,7,1))=6,1,""),IF(WEEKDAY(DATE($D$2,7,1))=7,1,"")))</f>
        <v>6</v>
      </c>
      <c r="L40" s="17">
        <f>IF(K40&lt;&gt;"",K40+1,IF($K$2="Sunday",IF(WEEKDAY(DATE($D$2,7,1))=7,1,""),IF(WEEKDAY(DATE($D$2,7,1))=1,1,"")))</f>
        <v>7</v>
      </c>
      <c r="M40" s="21"/>
      <c r="N40" s="17" t="str">
        <f>IF($K$2="Sunday",IF(WEEKDAY(DATE($D$2,8,1))=1,1,""),IF(WEEKDAY(DATE($D$2,8,1))=2,1,""))</f>
        <v/>
      </c>
      <c r="O40" s="17" t="str">
        <f>IF(N40&lt;&gt;"",N40+1,IF($K$2="Sunday",IF(WEEKDAY(DATE($D$2,8,1))=2,1,""),IF(WEEKDAY(DATE($D$2,8,1))=3,1,"")))</f>
        <v/>
      </c>
      <c r="P40" s="17" t="str">
        <f>IF(O40&lt;&gt;"",O40+1,IF($K$2="Sunday",IF(WEEKDAY(DATE($D$2,8,1))=3,1,""),IF(WEEKDAY(DATE($D$2,8,1))=4,1,"")))</f>
        <v/>
      </c>
      <c r="Q40" s="17">
        <f>IF(P40&lt;&gt;"",P40+1,IF($K$2="Sunday",IF(WEEKDAY(DATE($D$2,8,1))=4,1,""),IF(WEEKDAY(DATE($D$2,8,1))=5,1,"")))</f>
        <v>1</v>
      </c>
      <c r="R40" s="17">
        <f>IF(Q40&lt;&gt;"",Q40+1,IF($K$2="Sunday",IF(WEEKDAY(DATE($D$2,8,1))=5,1,""),IF(WEEKDAY(DATE($D$2,8,1))=6,1,"")))</f>
        <v>2</v>
      </c>
      <c r="S40" s="17">
        <f>IF(R40&lt;&gt;"",R40+1,IF($K$2="Sunday",IF(WEEKDAY(DATE($D$2,8,1))=6,1,""),IF(WEEKDAY(DATE($D$2,8,1))=7,1,"")))</f>
        <v>3</v>
      </c>
      <c r="T40" s="17">
        <f>IF(S40&lt;&gt;"",S40+1,IF($K$2="Sunday",IF(WEEKDAY(DATE($D$2,8,1))=7,1,""),IF(WEEKDAY(DATE($D$2,8,1))=1,1,"")))</f>
        <v>4</v>
      </c>
      <c r="U40" s="83" t="str">
        <f>IF('Ovulation Dummy'!AL32=0,"",'Ovulation Dummy'!AL32)</f>
        <v/>
      </c>
      <c r="V40" s="47"/>
      <c r="W40" s="50"/>
      <c r="X40" s="48"/>
      <c r="Z40" s="67"/>
      <c r="AA40" s="67"/>
      <c r="AB40" s="67"/>
      <c r="AC40" s="11"/>
      <c r="AD40" s="11"/>
      <c r="AE40" s="11"/>
      <c r="AF40" s="11"/>
      <c r="AG40" s="11"/>
    </row>
    <row r="41" spans="2:33" s="66" customFormat="1" ht="15" customHeight="1" x14ac:dyDescent="0.2">
      <c r="B41" s="47"/>
      <c r="C41" s="50"/>
      <c r="D41" s="48"/>
      <c r="E41" s="83" t="str">
        <f>IF('Ovulation Dummy'!AD33=0,"",'Ovulation Dummy'!AD33)</f>
        <v/>
      </c>
      <c r="F41" s="17">
        <f>L40+1</f>
        <v>8</v>
      </c>
      <c r="G41" s="17">
        <f t="shared" ref="G41:L43" si="19">F41+1</f>
        <v>9</v>
      </c>
      <c r="H41" s="17">
        <f t="shared" si="19"/>
        <v>10</v>
      </c>
      <c r="I41" s="17">
        <f t="shared" si="19"/>
        <v>11</v>
      </c>
      <c r="J41" s="17">
        <f t="shared" si="19"/>
        <v>12</v>
      </c>
      <c r="K41" s="17">
        <f t="shared" si="19"/>
        <v>13</v>
      </c>
      <c r="L41" s="17">
        <f t="shared" si="19"/>
        <v>14</v>
      </c>
      <c r="M41" s="21"/>
      <c r="N41" s="17">
        <f>T40+1</f>
        <v>5</v>
      </c>
      <c r="O41" s="17">
        <f t="shared" ref="O41:T43" si="20">N41+1</f>
        <v>6</v>
      </c>
      <c r="P41" s="17">
        <f t="shared" si="20"/>
        <v>7</v>
      </c>
      <c r="Q41" s="17">
        <f t="shared" si="20"/>
        <v>8</v>
      </c>
      <c r="R41" s="17">
        <f t="shared" si="20"/>
        <v>9</v>
      </c>
      <c r="S41" s="17">
        <f t="shared" si="20"/>
        <v>10</v>
      </c>
      <c r="T41" s="17">
        <f t="shared" si="20"/>
        <v>11</v>
      </c>
      <c r="U41" s="83" t="str">
        <f>IF('Ovulation Dummy'!AL33=0,"",'Ovulation Dummy'!AL33)</f>
        <v/>
      </c>
      <c r="V41" s="47"/>
      <c r="W41" s="50"/>
      <c r="X41" s="48"/>
      <c r="Z41" s="67"/>
      <c r="AA41" s="67"/>
      <c r="AB41" s="67"/>
      <c r="AC41" s="11"/>
      <c r="AD41" s="11"/>
      <c r="AE41" s="11"/>
      <c r="AF41" s="11"/>
      <c r="AG41" s="11"/>
    </row>
    <row r="42" spans="2:33" s="66" customFormat="1" ht="15" customHeight="1" x14ac:dyDescent="0.2">
      <c r="B42" s="47"/>
      <c r="C42" s="50"/>
      <c r="D42" s="48"/>
      <c r="E42" s="83" t="str">
        <f>IF('Ovulation Dummy'!AD34=0,"",'Ovulation Dummy'!AD34)</f>
        <v/>
      </c>
      <c r="F42" s="17">
        <f>L41+1</f>
        <v>15</v>
      </c>
      <c r="G42" s="17">
        <f t="shared" si="19"/>
        <v>16</v>
      </c>
      <c r="H42" s="17">
        <f t="shared" si="19"/>
        <v>17</v>
      </c>
      <c r="I42" s="17">
        <f t="shared" si="19"/>
        <v>18</v>
      </c>
      <c r="J42" s="17">
        <f t="shared" si="19"/>
        <v>19</v>
      </c>
      <c r="K42" s="17">
        <f t="shared" si="19"/>
        <v>20</v>
      </c>
      <c r="L42" s="17">
        <f t="shared" si="19"/>
        <v>21</v>
      </c>
      <c r="M42" s="21"/>
      <c r="N42" s="17">
        <f>T41+1</f>
        <v>12</v>
      </c>
      <c r="O42" s="17">
        <f t="shared" si="20"/>
        <v>13</v>
      </c>
      <c r="P42" s="17">
        <f t="shared" si="20"/>
        <v>14</v>
      </c>
      <c r="Q42" s="17">
        <f t="shared" si="20"/>
        <v>15</v>
      </c>
      <c r="R42" s="17">
        <f t="shared" si="20"/>
        <v>16</v>
      </c>
      <c r="S42" s="17">
        <f t="shared" si="20"/>
        <v>17</v>
      </c>
      <c r="T42" s="17">
        <f t="shared" si="20"/>
        <v>18</v>
      </c>
      <c r="U42" s="83" t="str">
        <f>IF('Ovulation Dummy'!AL34=0,"",'Ovulation Dummy'!AL34)</f>
        <v/>
      </c>
      <c r="V42" s="47"/>
      <c r="W42" s="50"/>
      <c r="X42" s="48"/>
      <c r="Z42" s="67"/>
      <c r="AA42" s="67"/>
      <c r="AB42" s="67"/>
      <c r="AC42" s="11"/>
      <c r="AD42" s="11"/>
      <c r="AE42" s="11"/>
      <c r="AF42" s="11"/>
      <c r="AG42" s="11"/>
    </row>
    <row r="43" spans="2:33" s="66" customFormat="1" ht="15" customHeight="1" x14ac:dyDescent="0.2">
      <c r="B43" s="47"/>
      <c r="C43" s="50"/>
      <c r="D43" s="48"/>
      <c r="E43" s="83" t="str">
        <f>IF('Ovulation Dummy'!AD35=0,"",'Ovulation Dummy'!AD35)</f>
        <v/>
      </c>
      <c r="F43" s="17">
        <f>L42+1</f>
        <v>22</v>
      </c>
      <c r="G43" s="17">
        <f t="shared" si="19"/>
        <v>23</v>
      </c>
      <c r="H43" s="17">
        <f t="shared" si="19"/>
        <v>24</v>
      </c>
      <c r="I43" s="17">
        <f t="shared" si="19"/>
        <v>25</v>
      </c>
      <c r="J43" s="17">
        <f t="shared" si="19"/>
        <v>26</v>
      </c>
      <c r="K43" s="17">
        <f t="shared" si="19"/>
        <v>27</v>
      </c>
      <c r="L43" s="17">
        <f t="shared" si="19"/>
        <v>28</v>
      </c>
      <c r="M43" s="21"/>
      <c r="N43" s="17">
        <f>T42+1</f>
        <v>19</v>
      </c>
      <c r="O43" s="17">
        <f t="shared" si="20"/>
        <v>20</v>
      </c>
      <c r="P43" s="17">
        <f t="shared" si="20"/>
        <v>21</v>
      </c>
      <c r="Q43" s="17">
        <f t="shared" si="20"/>
        <v>22</v>
      </c>
      <c r="R43" s="17">
        <f t="shared" si="20"/>
        <v>23</v>
      </c>
      <c r="S43" s="17">
        <f t="shared" si="20"/>
        <v>24</v>
      </c>
      <c r="T43" s="17">
        <f t="shared" si="20"/>
        <v>25</v>
      </c>
      <c r="U43" s="83" t="str">
        <f>IF('Ovulation Dummy'!AL35=0,"",'Ovulation Dummy'!AL35)</f>
        <v/>
      </c>
      <c r="V43" s="47"/>
      <c r="W43" s="50"/>
      <c r="X43" s="48"/>
      <c r="Z43" s="67"/>
      <c r="AA43" s="67"/>
      <c r="AB43" s="67"/>
      <c r="AC43" s="11"/>
      <c r="AD43" s="11"/>
      <c r="AE43" s="11"/>
      <c r="AF43" s="11"/>
      <c r="AG43" s="11"/>
    </row>
    <row r="44" spans="2:33" s="66" customFormat="1" ht="15" customHeight="1" x14ac:dyDescent="0.2">
      <c r="B44" s="47"/>
      <c r="C44" s="50"/>
      <c r="D44" s="48"/>
      <c r="E44" s="83" t="str">
        <f>IF('Ovulation Dummy'!AD36=0,"",'Ovulation Dummy'!AD36)</f>
        <v/>
      </c>
      <c r="F44" s="17">
        <f>IF(L43&lt;&gt;"",IF(DAY(EOMONTH(DATE($D$2,7,1),0))=L43,"",L43+1),"")</f>
        <v>29</v>
      </c>
      <c r="G44" s="17">
        <f t="shared" ref="G44:L44" si="21">IF(F44&lt;&gt;"",IF(DAY(EOMONTH(DATE($D$2,7,1),0))=F44,"",F44+1),"")</f>
        <v>30</v>
      </c>
      <c r="H44" s="17">
        <f t="shared" si="21"/>
        <v>31</v>
      </c>
      <c r="I44" s="17" t="str">
        <f t="shared" si="21"/>
        <v/>
      </c>
      <c r="J44" s="17" t="str">
        <f t="shared" si="21"/>
        <v/>
      </c>
      <c r="K44" s="17" t="str">
        <f t="shared" si="21"/>
        <v/>
      </c>
      <c r="L44" s="17" t="str">
        <f t="shared" si="21"/>
        <v/>
      </c>
      <c r="M44" s="21"/>
      <c r="N44" s="17">
        <f>IF(T43&lt;&gt;"",IF(DAY(EOMONTH(DATE($D$2,8,1),0))=T43,"",T43+1),"")</f>
        <v>26</v>
      </c>
      <c r="O44" s="17">
        <f t="shared" ref="O44:T44" si="22">IF(N44&lt;&gt;"",IF(DAY(EOMONTH(DATE($D$2,8,1),0))=N44,"",N44+1),"")</f>
        <v>27</v>
      </c>
      <c r="P44" s="17">
        <f t="shared" si="22"/>
        <v>28</v>
      </c>
      <c r="Q44" s="17">
        <f t="shared" si="22"/>
        <v>29</v>
      </c>
      <c r="R44" s="17">
        <f t="shared" si="22"/>
        <v>30</v>
      </c>
      <c r="S44" s="17">
        <f t="shared" si="22"/>
        <v>31</v>
      </c>
      <c r="T44" s="17" t="str">
        <f t="shared" si="22"/>
        <v/>
      </c>
      <c r="U44" s="83" t="str">
        <f>IF('Ovulation Dummy'!AL36=0,"",'Ovulation Dummy'!AL36)</f>
        <v/>
      </c>
      <c r="V44" s="47"/>
      <c r="W44" s="50"/>
      <c r="X44" s="48"/>
      <c r="Z44" s="67"/>
      <c r="AA44" s="67"/>
      <c r="AB44" s="67"/>
      <c r="AC44" s="11"/>
      <c r="AD44" s="11"/>
      <c r="AE44" s="11"/>
      <c r="AF44" s="11"/>
      <c r="AG44" s="11"/>
    </row>
    <row r="45" spans="2:33" s="66" customFormat="1" ht="15" customHeight="1" x14ac:dyDescent="0.2">
      <c r="B45" s="47"/>
      <c r="C45" s="50"/>
      <c r="D45" s="48"/>
      <c r="E45" s="83" t="str">
        <f>IF('Ovulation Dummy'!AD37=0,"",'Ovulation Dummy'!AD37)</f>
        <v/>
      </c>
      <c r="F45" s="17" t="str">
        <f>IF(L44&lt;&gt;"",IF(DAY(EOMONTH(DATE($D$2,7,1),0))=L44,"",L44+1),"")</f>
        <v/>
      </c>
      <c r="G45" s="17" t="str">
        <f>IF(F45&lt;&gt;"",IF(DAY(EOMONTH(DATE($D$2,7,1),0))=F45,"",F45+1),"")</f>
        <v/>
      </c>
      <c r="H45" s="19"/>
      <c r="I45" s="19"/>
      <c r="J45" s="19"/>
      <c r="K45" s="18">
        <f>$D$2</f>
        <v>2012</v>
      </c>
      <c r="L45" s="18">
        <v>7</v>
      </c>
      <c r="M45" s="21"/>
      <c r="N45" s="17" t="str">
        <f>IF(T44&lt;&gt;"",IF(DAY(EOMONTH(DATE($D$2,8,1),0))=T44,"",T44+1),"")</f>
        <v/>
      </c>
      <c r="O45" s="17" t="str">
        <f>IF(N45&lt;&gt;"",IF(DAY(EOMONTH(DATE($D$2,8,1),0))=N45,"",N45+1),"")</f>
        <v/>
      </c>
      <c r="P45" s="19"/>
      <c r="Q45" s="19"/>
      <c r="R45" s="19"/>
      <c r="S45" s="18">
        <f>$D$2</f>
        <v>2012</v>
      </c>
      <c r="T45" s="18">
        <v>8</v>
      </c>
      <c r="U45" s="83" t="str">
        <f>IF('Ovulation Dummy'!AL37=0,"",'Ovulation Dummy'!AL37)</f>
        <v/>
      </c>
      <c r="V45" s="47"/>
      <c r="W45" s="50"/>
      <c r="X45" s="48"/>
      <c r="Z45" s="67"/>
      <c r="AA45" s="67"/>
      <c r="AB45" s="67"/>
      <c r="AC45" s="11"/>
      <c r="AD45" s="11"/>
      <c r="AE45" s="11"/>
      <c r="AF45" s="11"/>
      <c r="AG45" s="11"/>
    </row>
    <row r="46" spans="2:33" s="66" customFormat="1" ht="8.25" customHeight="1" x14ac:dyDescent="0.2">
      <c r="B46" s="33"/>
      <c r="C46" s="51"/>
      <c r="D46" s="33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33"/>
      <c r="W46" s="51"/>
      <c r="X46" s="33"/>
      <c r="Z46" s="67"/>
      <c r="AA46" s="67"/>
      <c r="AB46" s="67"/>
      <c r="AC46" s="11"/>
      <c r="AD46" s="11"/>
      <c r="AE46" s="11"/>
      <c r="AF46" s="11"/>
      <c r="AG46" s="11"/>
    </row>
    <row r="47" spans="2:33" s="66" customFormat="1" ht="15" customHeight="1" x14ac:dyDescent="0.2">
      <c r="B47" s="47"/>
      <c r="C47" s="50"/>
      <c r="D47" s="48"/>
      <c r="E47" s="82" t="s">
        <v>24</v>
      </c>
      <c r="F47" s="54" t="s">
        <v>8</v>
      </c>
      <c r="G47" s="54"/>
      <c r="H47" s="54"/>
      <c r="I47" s="54"/>
      <c r="J47" s="54"/>
      <c r="K47" s="54"/>
      <c r="L47" s="54"/>
      <c r="M47" s="11"/>
      <c r="N47" s="54" t="s">
        <v>9</v>
      </c>
      <c r="O47" s="54"/>
      <c r="P47" s="54"/>
      <c r="Q47" s="54"/>
      <c r="R47" s="54"/>
      <c r="S47" s="54"/>
      <c r="T47" s="54"/>
      <c r="U47" s="82" t="s">
        <v>24</v>
      </c>
      <c r="V47" s="47"/>
      <c r="W47" s="50"/>
      <c r="X47" s="48"/>
      <c r="Z47" s="67"/>
      <c r="AA47" s="67"/>
      <c r="AB47" s="67"/>
      <c r="AC47" s="11"/>
      <c r="AD47" s="11"/>
      <c r="AE47" s="11"/>
      <c r="AF47" s="11"/>
      <c r="AG47" s="11"/>
    </row>
    <row r="48" spans="2:33" s="66" customFormat="1" ht="15" customHeight="1" x14ac:dyDescent="0.2">
      <c r="B48" s="47"/>
      <c r="C48" s="50"/>
      <c r="D48" s="48"/>
      <c r="E48" s="82" t="s">
        <v>24</v>
      </c>
      <c r="F48" s="16" t="str">
        <f t="shared" ref="F48:L48" si="23">N39</f>
        <v>Su</v>
      </c>
      <c r="G48" s="16" t="str">
        <f t="shared" si="23"/>
        <v>Mo</v>
      </c>
      <c r="H48" s="16" t="str">
        <f t="shared" si="23"/>
        <v>Tu</v>
      </c>
      <c r="I48" s="16" t="str">
        <f t="shared" si="23"/>
        <v>We</v>
      </c>
      <c r="J48" s="16" t="str">
        <f t="shared" si="23"/>
        <v>Th</v>
      </c>
      <c r="K48" s="16" t="str">
        <f t="shared" si="23"/>
        <v>Fr</v>
      </c>
      <c r="L48" s="31" t="str">
        <f t="shared" si="23"/>
        <v>Sa</v>
      </c>
      <c r="M48" s="11"/>
      <c r="N48" s="16" t="str">
        <f t="shared" ref="N48:T48" si="24">F48</f>
        <v>Su</v>
      </c>
      <c r="O48" s="16" t="str">
        <f t="shared" si="24"/>
        <v>Mo</v>
      </c>
      <c r="P48" s="16" t="str">
        <f t="shared" si="24"/>
        <v>Tu</v>
      </c>
      <c r="Q48" s="16" t="str">
        <f t="shared" si="24"/>
        <v>We</v>
      </c>
      <c r="R48" s="16" t="str">
        <f t="shared" si="24"/>
        <v>Th</v>
      </c>
      <c r="S48" s="16" t="str">
        <f t="shared" si="24"/>
        <v>Fr</v>
      </c>
      <c r="T48" s="16" t="str">
        <f t="shared" si="24"/>
        <v>Sa</v>
      </c>
      <c r="U48" s="82" t="s">
        <v>24</v>
      </c>
      <c r="V48" s="47"/>
      <c r="W48" s="50"/>
      <c r="X48" s="48"/>
      <c r="Z48" s="67"/>
      <c r="AA48" s="67"/>
      <c r="AB48" s="67"/>
      <c r="AC48" s="11"/>
      <c r="AD48" s="11"/>
      <c r="AE48" s="11"/>
      <c r="AF48" s="11"/>
      <c r="AG48" s="11"/>
    </row>
    <row r="49" spans="2:33" s="66" customFormat="1" ht="15" customHeight="1" x14ac:dyDescent="0.2">
      <c r="B49" s="47"/>
      <c r="C49" s="50"/>
      <c r="D49" s="48"/>
      <c r="E49" s="83" t="str">
        <f>IF('Ovulation Dummy'!AD41=0,"",'Ovulation Dummy'!AD41)</f>
        <v/>
      </c>
      <c r="F49" s="17" t="str">
        <f>IF($K$2="Sunday",IF(WEEKDAY(DATE($D$2,9,1))=1,1,""),IF(WEEKDAY(DATE($D$2,9,1))=2,1,""))</f>
        <v/>
      </c>
      <c r="G49" s="17" t="str">
        <f>IF(F49&lt;&gt;"",F49+1,IF($K$2="Sunday",IF(WEEKDAY(DATE($D$2,9,1))=2,1,""),IF(WEEKDAY(DATE($D$2,9,1))=3,1,"")))</f>
        <v/>
      </c>
      <c r="H49" s="17" t="str">
        <f>IF(G49&lt;&gt;"",G49+1,IF($K$2="Sunday",IF(WEEKDAY(DATE($D$2,9,1))=3,1,""),IF(WEEKDAY(DATE($D$2,9,1))=4,1,"")))</f>
        <v/>
      </c>
      <c r="I49" s="17" t="str">
        <f>IF(H49&lt;&gt;"",H49+1,IF($K$2="Sunday",IF(WEEKDAY(DATE($D$2,9,1))=4,1,""),IF(WEEKDAY(DATE($D$2,9,1))=5,1,"")))</f>
        <v/>
      </c>
      <c r="J49" s="17" t="str">
        <f>IF(I49&lt;&gt;"",I49+1,IF($K$2="Sunday",IF(WEEKDAY(DATE($D$2,9,1))=5,1,""),IF(WEEKDAY(DATE($D$2,9,1))=6,1,"")))</f>
        <v/>
      </c>
      <c r="K49" s="17" t="str">
        <f>IF(J49&lt;&gt;"",J49+1,IF($K$2="Sunday",IF(WEEKDAY(DATE($D$2,9,1))=6,1,""),IF(WEEKDAY(DATE($D$2,9,1))=7,1,"")))</f>
        <v/>
      </c>
      <c r="L49" s="17">
        <f>IF(K49&lt;&gt;"",K49+1,IF($K$2="Sunday",IF(WEEKDAY(DATE($D$2,9,1))=7,1,""),IF(WEEKDAY(DATE($D$2,9,1))=1,1,"")))</f>
        <v>1</v>
      </c>
      <c r="M49" s="11"/>
      <c r="N49" s="17" t="str">
        <f>IF($K$2="Sunday",IF(WEEKDAY(DATE($D$2,10,1))=1,1,""),IF(WEEKDAY(DATE($D$2,10,1))=2,1,""))</f>
        <v/>
      </c>
      <c r="O49" s="17">
        <f>IF(N49&lt;&gt;"",N49+1,IF($K$2="Sunday",IF(WEEKDAY(DATE($D$2,10,1))=2,1,""),IF(WEEKDAY(DATE($D$2,10,1))=3,1,"")))</f>
        <v>1</v>
      </c>
      <c r="P49" s="17">
        <f>IF(O49&lt;&gt;"",O49+1,IF($K$2="Sunday",IF(WEEKDAY(DATE($D$2,10,1))=3,1,""),IF(WEEKDAY(DATE($D$2,10,1))=4,1,"")))</f>
        <v>2</v>
      </c>
      <c r="Q49" s="17">
        <f>IF(P49&lt;&gt;"",P49+1,IF($K$2="Sunday",IF(WEEKDAY(DATE($D$2,10,1))=4,1,""),IF(WEEKDAY(DATE($D$2,10,1))=5,1,"")))</f>
        <v>3</v>
      </c>
      <c r="R49" s="17">
        <f>IF(Q49&lt;&gt;"",Q49+1,IF($K$2="Sunday",IF(WEEKDAY(DATE($D$2,10,1))=5,1,""),IF(WEEKDAY(DATE($D$2,10,1))=6,1,"")))</f>
        <v>4</v>
      </c>
      <c r="S49" s="17">
        <f>IF(R49&lt;&gt;"",R49+1,IF($K$2="Sunday",IF(WEEKDAY(DATE($D$2,10,1))=6,1,""),IF(WEEKDAY(DATE($D$2,10,1))=7,1,"")))</f>
        <v>5</v>
      </c>
      <c r="T49" s="17">
        <f>IF(S49&lt;&gt;"",S49+1,IF($K$2="Sunday",IF(WEEKDAY(DATE($D$2,10,1))=7,1,""),IF(WEEKDAY(DATE($D$2,10,1))=1,1,"")))</f>
        <v>6</v>
      </c>
      <c r="U49" s="83" t="str">
        <f>IF('Ovulation Dummy'!AL41=0,"",'Ovulation Dummy'!AL41)</f>
        <v/>
      </c>
      <c r="V49" s="47"/>
      <c r="W49" s="50"/>
      <c r="X49" s="48"/>
      <c r="Z49" s="67"/>
      <c r="AA49" s="67"/>
      <c r="AB49" s="67"/>
      <c r="AC49" s="11"/>
      <c r="AD49" s="11"/>
      <c r="AE49" s="11"/>
      <c r="AF49" s="11"/>
      <c r="AG49" s="11"/>
    </row>
    <row r="50" spans="2:33" s="66" customFormat="1" ht="15" customHeight="1" x14ac:dyDescent="0.2">
      <c r="B50" s="47"/>
      <c r="C50" s="50"/>
      <c r="D50" s="48"/>
      <c r="E50" s="83" t="str">
        <f>IF('Ovulation Dummy'!AD42=0,"",'Ovulation Dummy'!AD42)</f>
        <v/>
      </c>
      <c r="F50" s="17">
        <f>L49+1</f>
        <v>2</v>
      </c>
      <c r="G50" s="17">
        <f t="shared" ref="G50:L52" si="25">F50+1</f>
        <v>3</v>
      </c>
      <c r="H50" s="17">
        <f t="shared" si="25"/>
        <v>4</v>
      </c>
      <c r="I50" s="17">
        <f t="shared" si="25"/>
        <v>5</v>
      </c>
      <c r="J50" s="17">
        <f t="shared" si="25"/>
        <v>6</v>
      </c>
      <c r="K50" s="17">
        <f t="shared" si="25"/>
        <v>7</v>
      </c>
      <c r="L50" s="17">
        <f t="shared" si="25"/>
        <v>8</v>
      </c>
      <c r="M50" s="11"/>
      <c r="N50" s="17">
        <f>T49+1</f>
        <v>7</v>
      </c>
      <c r="O50" s="17">
        <f t="shared" ref="O50:T52" si="26">N50+1</f>
        <v>8</v>
      </c>
      <c r="P50" s="17">
        <f t="shared" si="26"/>
        <v>9</v>
      </c>
      <c r="Q50" s="17">
        <f t="shared" si="26"/>
        <v>10</v>
      </c>
      <c r="R50" s="17">
        <f t="shared" si="26"/>
        <v>11</v>
      </c>
      <c r="S50" s="17">
        <f t="shared" si="26"/>
        <v>12</v>
      </c>
      <c r="T50" s="17">
        <f t="shared" si="26"/>
        <v>13</v>
      </c>
      <c r="U50" s="83" t="str">
        <f>IF('Ovulation Dummy'!AL42=0,"",'Ovulation Dummy'!AL42)</f>
        <v/>
      </c>
      <c r="V50" s="47"/>
      <c r="W50" s="50"/>
      <c r="X50" s="48"/>
      <c r="Z50" s="67"/>
      <c r="AA50" s="67"/>
      <c r="AB50" s="67"/>
      <c r="AC50" s="11"/>
      <c r="AD50" s="11"/>
      <c r="AE50" s="11"/>
      <c r="AF50" s="11"/>
      <c r="AG50" s="11"/>
    </row>
    <row r="51" spans="2:33" s="66" customFormat="1" ht="15" customHeight="1" x14ac:dyDescent="0.2">
      <c r="B51" s="47"/>
      <c r="C51" s="50"/>
      <c r="D51" s="48"/>
      <c r="E51" s="83" t="str">
        <f>IF('Ovulation Dummy'!AD43=0,"",'Ovulation Dummy'!AD43)</f>
        <v/>
      </c>
      <c r="F51" s="17">
        <f>L50+1</f>
        <v>9</v>
      </c>
      <c r="G51" s="17">
        <f t="shared" si="25"/>
        <v>10</v>
      </c>
      <c r="H51" s="17">
        <f t="shared" si="25"/>
        <v>11</v>
      </c>
      <c r="I51" s="17">
        <f t="shared" si="25"/>
        <v>12</v>
      </c>
      <c r="J51" s="17">
        <f t="shared" si="25"/>
        <v>13</v>
      </c>
      <c r="K51" s="17">
        <f t="shared" si="25"/>
        <v>14</v>
      </c>
      <c r="L51" s="17">
        <f t="shared" si="25"/>
        <v>15</v>
      </c>
      <c r="M51" s="11"/>
      <c r="N51" s="17">
        <f>T50+1</f>
        <v>14</v>
      </c>
      <c r="O51" s="17">
        <f t="shared" si="26"/>
        <v>15</v>
      </c>
      <c r="P51" s="17">
        <f t="shared" si="26"/>
        <v>16</v>
      </c>
      <c r="Q51" s="17">
        <f t="shared" si="26"/>
        <v>17</v>
      </c>
      <c r="R51" s="17">
        <f t="shared" si="26"/>
        <v>18</v>
      </c>
      <c r="S51" s="17">
        <f t="shared" si="26"/>
        <v>19</v>
      </c>
      <c r="T51" s="17">
        <f t="shared" si="26"/>
        <v>20</v>
      </c>
      <c r="U51" s="83" t="str">
        <f>IF('Ovulation Dummy'!AL43=0,"",'Ovulation Dummy'!AL43)</f>
        <v/>
      </c>
      <c r="V51" s="47"/>
      <c r="W51" s="50"/>
      <c r="X51" s="48"/>
      <c r="Z51" s="67"/>
      <c r="AA51" s="67"/>
      <c r="AB51" s="67"/>
      <c r="AC51" s="11"/>
      <c r="AD51" s="11"/>
      <c r="AE51" s="11"/>
      <c r="AF51" s="11"/>
      <c r="AG51" s="11"/>
    </row>
    <row r="52" spans="2:33" s="66" customFormat="1" ht="15" customHeight="1" x14ac:dyDescent="0.2">
      <c r="B52" s="47"/>
      <c r="C52" s="50"/>
      <c r="D52" s="48"/>
      <c r="E52" s="83" t="str">
        <f>IF('Ovulation Dummy'!AD44=0,"",'Ovulation Dummy'!AD44)</f>
        <v/>
      </c>
      <c r="F52" s="17">
        <f>L51+1</f>
        <v>16</v>
      </c>
      <c r="G52" s="17">
        <f t="shared" si="25"/>
        <v>17</v>
      </c>
      <c r="H52" s="17">
        <f t="shared" si="25"/>
        <v>18</v>
      </c>
      <c r="I52" s="17">
        <f t="shared" si="25"/>
        <v>19</v>
      </c>
      <c r="J52" s="17">
        <f t="shared" si="25"/>
        <v>20</v>
      </c>
      <c r="K52" s="17">
        <f t="shared" si="25"/>
        <v>21</v>
      </c>
      <c r="L52" s="17">
        <f t="shared" si="25"/>
        <v>22</v>
      </c>
      <c r="M52" s="11"/>
      <c r="N52" s="17">
        <f>T51+1</f>
        <v>21</v>
      </c>
      <c r="O52" s="17">
        <f t="shared" si="26"/>
        <v>22</v>
      </c>
      <c r="P52" s="17">
        <f t="shared" si="26"/>
        <v>23</v>
      </c>
      <c r="Q52" s="17">
        <f t="shared" si="26"/>
        <v>24</v>
      </c>
      <c r="R52" s="17">
        <f t="shared" si="26"/>
        <v>25</v>
      </c>
      <c r="S52" s="17">
        <f t="shared" si="26"/>
        <v>26</v>
      </c>
      <c r="T52" s="17">
        <f t="shared" si="26"/>
        <v>27</v>
      </c>
      <c r="U52" s="83" t="str">
        <f>IF('Ovulation Dummy'!AL44=0,"",'Ovulation Dummy'!AL44)</f>
        <v/>
      </c>
      <c r="V52" s="47"/>
      <c r="W52" s="50"/>
      <c r="X52" s="48"/>
      <c r="Z52" s="67"/>
      <c r="AA52" s="67"/>
      <c r="AB52" s="67"/>
      <c r="AC52" s="11"/>
      <c r="AD52" s="11"/>
      <c r="AE52" s="11"/>
      <c r="AF52" s="11"/>
      <c r="AG52" s="11"/>
    </row>
    <row r="53" spans="2:33" s="66" customFormat="1" ht="15" customHeight="1" x14ac:dyDescent="0.2">
      <c r="B53" s="47"/>
      <c r="C53" s="50"/>
      <c r="D53" s="48"/>
      <c r="E53" s="83" t="str">
        <f>IF('Ovulation Dummy'!AD45=0,"",'Ovulation Dummy'!AD45)</f>
        <v/>
      </c>
      <c r="F53" s="17">
        <f>IF(L52&lt;&gt;"",IF(DAY(EOMONTH(DATE($D$2,9,1),0))=L52,"",L52+1),"")</f>
        <v>23</v>
      </c>
      <c r="G53" s="17">
        <f t="shared" ref="G53:L53" si="27">IF(F53&lt;&gt;"",IF(DAY(EOMONTH(DATE($D$2,9,1),0))=F53,"",F53+1),"")</f>
        <v>24</v>
      </c>
      <c r="H53" s="17">
        <f t="shared" si="27"/>
        <v>25</v>
      </c>
      <c r="I53" s="17">
        <f t="shared" si="27"/>
        <v>26</v>
      </c>
      <c r="J53" s="17">
        <f t="shared" si="27"/>
        <v>27</v>
      </c>
      <c r="K53" s="17">
        <f t="shared" si="27"/>
        <v>28</v>
      </c>
      <c r="L53" s="17">
        <f t="shared" si="27"/>
        <v>29</v>
      </c>
      <c r="M53" s="11"/>
      <c r="N53" s="17">
        <f>IF(T52&lt;&gt;"",IF(DAY(EOMONTH(DATE($D$2,10,1),0))=T52,"",T52+1),"")</f>
        <v>28</v>
      </c>
      <c r="O53" s="17">
        <f t="shared" ref="O53:T53" si="28">IF(N53&lt;&gt;"",IF(DAY(EOMONTH(DATE($D$2,10,1),0))=N53,"",N53+1),"")</f>
        <v>29</v>
      </c>
      <c r="P53" s="17">
        <f t="shared" si="28"/>
        <v>30</v>
      </c>
      <c r="Q53" s="17">
        <f t="shared" si="28"/>
        <v>31</v>
      </c>
      <c r="R53" s="17" t="str">
        <f t="shared" si="28"/>
        <v/>
      </c>
      <c r="S53" s="17" t="str">
        <f t="shared" si="28"/>
        <v/>
      </c>
      <c r="T53" s="17" t="str">
        <f t="shared" si="28"/>
        <v/>
      </c>
      <c r="U53" s="83" t="str">
        <f>IF('Ovulation Dummy'!AL45=0,"",'Ovulation Dummy'!AL45)</f>
        <v/>
      </c>
      <c r="V53" s="47"/>
      <c r="W53" s="50"/>
      <c r="X53" s="48"/>
      <c r="Z53" s="67"/>
      <c r="AA53" s="67"/>
      <c r="AB53" s="67"/>
      <c r="AC53" s="11"/>
      <c r="AD53" s="11"/>
      <c r="AE53" s="11"/>
      <c r="AF53" s="11"/>
      <c r="AG53" s="11"/>
    </row>
    <row r="54" spans="2:33" s="66" customFormat="1" ht="15" customHeight="1" x14ac:dyDescent="0.2">
      <c r="B54" s="47"/>
      <c r="C54" s="50"/>
      <c r="D54" s="48"/>
      <c r="E54" s="83" t="str">
        <f>IF('Ovulation Dummy'!AD46=0,"",'Ovulation Dummy'!AD46)</f>
        <v/>
      </c>
      <c r="F54" s="17">
        <f>IF(L53&lt;&gt;"",IF(DAY(EOMONTH(DATE($D$2,9,1),0))=L53,"",L53+1),"")</f>
        <v>30</v>
      </c>
      <c r="G54" s="17" t="str">
        <f>IF(F54&lt;&gt;"",IF(DAY(EOMONTH(DATE($D$2,9,1),0))=F54,"",F54+1),"")</f>
        <v/>
      </c>
      <c r="H54" s="17"/>
      <c r="I54" s="17"/>
      <c r="J54" s="19"/>
      <c r="K54" s="18">
        <f>$D$2</f>
        <v>2012</v>
      </c>
      <c r="L54" s="32">
        <v>9</v>
      </c>
      <c r="M54" s="11"/>
      <c r="N54" s="17" t="str">
        <f>IF(T53&lt;&gt;"",IF(DAY(EOMONTH(DATE($D$2,10,1),0))=T53,"",T53+1),"")</f>
        <v/>
      </c>
      <c r="O54" s="17" t="str">
        <f>IF(N54&lt;&gt;"",IF(DAY(EOMONTH(DATE($D$2,10,1),0))=N54,"",N54+1),"")</f>
        <v/>
      </c>
      <c r="P54" s="35"/>
      <c r="Q54" s="35"/>
      <c r="R54" s="35"/>
      <c r="S54" s="36">
        <f>$D$2</f>
        <v>2012</v>
      </c>
      <c r="T54" s="36">
        <v>10</v>
      </c>
      <c r="U54" s="83" t="str">
        <f>IF('Ovulation Dummy'!AL46=0,"",'Ovulation Dummy'!AL46)</f>
        <v/>
      </c>
      <c r="V54" s="47"/>
      <c r="W54" s="50"/>
      <c r="X54" s="48"/>
      <c r="Z54" s="67"/>
      <c r="AA54" s="67"/>
      <c r="AB54" s="67"/>
      <c r="AC54" s="11"/>
      <c r="AD54" s="11"/>
      <c r="AE54" s="11"/>
      <c r="AF54" s="11"/>
      <c r="AG54" s="11"/>
    </row>
    <row r="55" spans="2:33" s="66" customFormat="1" ht="8.25" customHeight="1" x14ac:dyDescent="0.2">
      <c r="B55" s="33"/>
      <c r="C55" s="51"/>
      <c r="D55" s="33"/>
      <c r="E55" s="67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67"/>
      <c r="V55" s="33"/>
      <c r="W55" s="51"/>
      <c r="X55" s="33"/>
      <c r="Z55" s="67"/>
      <c r="AA55" s="67"/>
      <c r="AB55" s="67"/>
      <c r="AC55" s="11"/>
      <c r="AD55" s="11"/>
      <c r="AE55" s="11"/>
      <c r="AF55" s="11"/>
      <c r="AG55" s="11"/>
    </row>
    <row r="56" spans="2:33" s="66" customFormat="1" ht="15" customHeight="1" x14ac:dyDescent="0.2">
      <c r="B56" s="47"/>
      <c r="C56" s="50"/>
      <c r="D56" s="48"/>
      <c r="E56" s="82" t="s">
        <v>24</v>
      </c>
      <c r="F56" s="55" t="s">
        <v>10</v>
      </c>
      <c r="G56" s="56"/>
      <c r="H56" s="56"/>
      <c r="I56" s="56"/>
      <c r="J56" s="56"/>
      <c r="K56" s="56"/>
      <c r="L56" s="57"/>
      <c r="M56" s="11"/>
      <c r="N56" s="54" t="s">
        <v>11</v>
      </c>
      <c r="O56" s="54"/>
      <c r="P56" s="54"/>
      <c r="Q56" s="54"/>
      <c r="R56" s="54"/>
      <c r="S56" s="54"/>
      <c r="T56" s="54"/>
      <c r="U56" s="82" t="s">
        <v>24</v>
      </c>
      <c r="V56" s="47"/>
      <c r="W56" s="50"/>
      <c r="X56" s="48"/>
      <c r="Z56" s="67"/>
      <c r="AA56" s="67"/>
      <c r="AB56" s="67"/>
      <c r="AC56" s="11"/>
      <c r="AD56" s="11"/>
      <c r="AE56" s="11"/>
      <c r="AF56" s="11"/>
      <c r="AG56" s="11"/>
    </row>
    <row r="57" spans="2:33" s="66" customFormat="1" ht="15" customHeight="1" x14ac:dyDescent="0.2">
      <c r="B57" s="47"/>
      <c r="C57" s="50"/>
      <c r="D57" s="48"/>
      <c r="E57" s="82" t="s">
        <v>24</v>
      </c>
      <c r="F57" s="16" t="str">
        <f t="shared" ref="F57:L57" si="29">N48</f>
        <v>Su</v>
      </c>
      <c r="G57" s="16" t="str">
        <f t="shared" si="29"/>
        <v>Mo</v>
      </c>
      <c r="H57" s="16" t="str">
        <f t="shared" si="29"/>
        <v>Tu</v>
      </c>
      <c r="I57" s="16" t="str">
        <f t="shared" si="29"/>
        <v>We</v>
      </c>
      <c r="J57" s="16" t="str">
        <f t="shared" si="29"/>
        <v>Th</v>
      </c>
      <c r="K57" s="16" t="str">
        <f t="shared" si="29"/>
        <v>Fr</v>
      </c>
      <c r="L57" s="16" t="str">
        <f t="shared" si="29"/>
        <v>Sa</v>
      </c>
      <c r="M57" s="11"/>
      <c r="N57" s="16" t="str">
        <f>F57</f>
        <v>Su</v>
      </c>
      <c r="O57" s="16" t="str">
        <f t="shared" ref="O57:T57" si="30">G57</f>
        <v>Mo</v>
      </c>
      <c r="P57" s="16" t="str">
        <f t="shared" si="30"/>
        <v>Tu</v>
      </c>
      <c r="Q57" s="16" t="str">
        <f t="shared" si="30"/>
        <v>We</v>
      </c>
      <c r="R57" s="16" t="str">
        <f t="shared" si="30"/>
        <v>Th</v>
      </c>
      <c r="S57" s="16" t="str">
        <f t="shared" si="30"/>
        <v>Fr</v>
      </c>
      <c r="T57" s="31" t="str">
        <f t="shared" si="30"/>
        <v>Sa</v>
      </c>
      <c r="U57" s="82" t="s">
        <v>24</v>
      </c>
      <c r="V57" s="47"/>
      <c r="W57" s="50"/>
      <c r="X57" s="48"/>
      <c r="Z57" s="67"/>
      <c r="AA57" s="67"/>
      <c r="AB57" s="67"/>
      <c r="AC57" s="11"/>
      <c r="AD57" s="11"/>
      <c r="AE57" s="11"/>
      <c r="AF57" s="11"/>
      <c r="AG57" s="11"/>
    </row>
    <row r="58" spans="2:33" s="66" customFormat="1" ht="15" customHeight="1" x14ac:dyDescent="0.2">
      <c r="B58" s="47"/>
      <c r="C58" s="50"/>
      <c r="D58" s="48"/>
      <c r="E58" s="83" t="str">
        <f>IF('Ovulation Dummy'!AD50=0,"",'Ovulation Dummy'!AD50)</f>
        <v/>
      </c>
      <c r="F58" s="17" t="str">
        <f>IF($K$2="Sunday",IF(WEEKDAY(DATE($D$2,11,1))=1,1,""),IF(WEEKDAY(DATE($D$2,11,1))=2,1,""))</f>
        <v/>
      </c>
      <c r="G58" s="17" t="str">
        <f>IF(F58&lt;&gt;"",F58+1,IF($K$2="Sunday",IF(WEEKDAY(DATE($D$2,11,1))=2,1,""),IF(WEEKDAY(DATE($D$2,11,1))=3,1,"")))</f>
        <v/>
      </c>
      <c r="H58" s="17" t="str">
        <f>IF(G58&lt;&gt;"",G58+1,IF($K$2="Sunday",IF(WEEKDAY(DATE($D$2,11,1))=3,1,""),IF(WEEKDAY(DATE($D$2,11,1))=4,1,"")))</f>
        <v/>
      </c>
      <c r="I58" s="17" t="str">
        <f>IF(H58&lt;&gt;"",H58+1,IF($K$2="Sunday",IF(WEEKDAY(DATE($D$2,11,1))=4,1,""),IF(WEEKDAY(DATE($D$2,11,1))=5,1,"")))</f>
        <v/>
      </c>
      <c r="J58" s="17">
        <f>IF(I58&lt;&gt;"",I58+1,IF($K$2="Sunday",IF(WEEKDAY(DATE($D$2,11,1))=5,1,""),IF(WEEKDAY(DATE($D$2,11,1))=6,1,"")))</f>
        <v>1</v>
      </c>
      <c r="K58" s="17">
        <f>IF(J58&lt;&gt;"",J58+1,IF($K$2="Sunday",IF(WEEKDAY(DATE($D$2,11,1))=6,1,""),IF(WEEKDAY(DATE($D$2,11,1))=7,1,"")))</f>
        <v>2</v>
      </c>
      <c r="L58" s="17">
        <f>IF(K58&lt;&gt;"",K58+1,IF($K$2="Sunday",IF(WEEKDAY(DATE($D$2,11,1))=7,1,""),IF(WEEKDAY(DATE($D$2,11,1))=1,1,"")))</f>
        <v>3</v>
      </c>
      <c r="M58" s="23"/>
      <c r="N58" s="17" t="str">
        <f>IF($K$2="Sunday",IF(WEEKDAY(DATE($D$2,12,1))=1,1,""),IF(WEEKDAY(DATE($D$2,12,1))=2,1,""))</f>
        <v/>
      </c>
      <c r="O58" s="17" t="str">
        <f>IF(N58&lt;&gt;"",N58+1,IF($K$2="Sunday",IF(WEEKDAY(DATE($D$2,12,1))=2,1,""),IF(WEEKDAY(DATE($D$2,12,1))=3,1,"")))</f>
        <v/>
      </c>
      <c r="P58" s="17" t="str">
        <f>IF(O58&lt;&gt;"",O58+1,IF($K$2="Sunday",IF(WEEKDAY(DATE($D$2,12,1))=3,1,""),IF(WEEKDAY(DATE($D$2,12,1))=4,1,"")))</f>
        <v/>
      </c>
      <c r="Q58" s="17" t="str">
        <f>IF(P58&lt;&gt;"",P58+1,IF($K$2="Sunday",IF(WEEKDAY(DATE($D$2,12,1))=4,1,""),IF(WEEKDAY(DATE($D$2,12,1))=5,1,"")))</f>
        <v/>
      </c>
      <c r="R58" s="17" t="str">
        <f>IF(Q58&lt;&gt;"",Q58+1,IF($K$2="Sunday",IF(WEEKDAY(DATE($D$2,12,1))=5,1,""),IF(WEEKDAY(DATE($D$2,12,1))=6,1,"")))</f>
        <v/>
      </c>
      <c r="S58" s="17" t="str">
        <f>IF(R58&lt;&gt;"",R58+1,IF($K$2="Sunday",IF(WEEKDAY(DATE($D$2,12,1))=6,1,""),IF(WEEKDAY(DATE($D$2,12,1))=7,1,"")))</f>
        <v/>
      </c>
      <c r="T58" s="17">
        <f>IF(S58&lt;&gt;"",S58+1,IF($K$2="Sunday",IF(WEEKDAY(DATE($D$2,12,1))=7,1,""),IF(WEEKDAY(DATE($D$2,12,1))=1,1,"")))</f>
        <v>1</v>
      </c>
      <c r="U58" s="83" t="str">
        <f>IF('Ovulation Dummy'!AL50=0,"",'Ovulation Dummy'!AL50)</f>
        <v/>
      </c>
      <c r="V58" s="47"/>
      <c r="W58" s="50"/>
      <c r="X58" s="48"/>
      <c r="Z58" s="67"/>
      <c r="AA58" s="67"/>
      <c r="AB58" s="67"/>
      <c r="AC58" s="11"/>
      <c r="AD58" s="11"/>
      <c r="AE58" s="11"/>
      <c r="AF58" s="11"/>
      <c r="AG58" s="11"/>
    </row>
    <row r="59" spans="2:33" s="66" customFormat="1" ht="15" customHeight="1" x14ac:dyDescent="0.2">
      <c r="B59" s="47"/>
      <c r="C59" s="50"/>
      <c r="D59" s="48"/>
      <c r="E59" s="83" t="str">
        <f>IF('Ovulation Dummy'!AD51=0,"",'Ovulation Dummy'!AD51)</f>
        <v/>
      </c>
      <c r="F59" s="17">
        <f>L58+1</f>
        <v>4</v>
      </c>
      <c r="G59" s="17">
        <f t="shared" ref="G59:L61" si="31">F59+1</f>
        <v>5</v>
      </c>
      <c r="H59" s="17">
        <f t="shared" si="31"/>
        <v>6</v>
      </c>
      <c r="I59" s="17">
        <f t="shared" si="31"/>
        <v>7</v>
      </c>
      <c r="J59" s="17">
        <f t="shared" si="31"/>
        <v>8</v>
      </c>
      <c r="K59" s="17">
        <f t="shared" si="31"/>
        <v>9</v>
      </c>
      <c r="L59" s="17">
        <f t="shared" si="31"/>
        <v>10</v>
      </c>
      <c r="M59" s="23"/>
      <c r="N59" s="17">
        <f>T58+1</f>
        <v>2</v>
      </c>
      <c r="O59" s="17">
        <f t="shared" ref="O59:T61" si="32">N59+1</f>
        <v>3</v>
      </c>
      <c r="P59" s="17">
        <f t="shared" si="32"/>
        <v>4</v>
      </c>
      <c r="Q59" s="17">
        <f t="shared" si="32"/>
        <v>5</v>
      </c>
      <c r="R59" s="17">
        <f t="shared" si="32"/>
        <v>6</v>
      </c>
      <c r="S59" s="17">
        <f t="shared" si="32"/>
        <v>7</v>
      </c>
      <c r="T59" s="17">
        <f t="shared" si="32"/>
        <v>8</v>
      </c>
      <c r="U59" s="83" t="str">
        <f>IF('Ovulation Dummy'!AL51=0,"",'Ovulation Dummy'!AL51)</f>
        <v/>
      </c>
      <c r="V59" s="47"/>
      <c r="W59" s="50"/>
      <c r="X59" s="48"/>
      <c r="Z59" s="67"/>
      <c r="AA59" s="67"/>
      <c r="AB59" s="67"/>
      <c r="AC59" s="11"/>
      <c r="AD59" s="11"/>
      <c r="AE59" s="11"/>
      <c r="AF59" s="11"/>
      <c r="AG59" s="11"/>
    </row>
    <row r="60" spans="2:33" s="66" customFormat="1" ht="15" customHeight="1" x14ac:dyDescent="0.2">
      <c r="B60" s="47"/>
      <c r="C60" s="50"/>
      <c r="D60" s="48"/>
      <c r="E60" s="83" t="str">
        <f>IF('Ovulation Dummy'!AD52=0,"",'Ovulation Dummy'!AD52)</f>
        <v/>
      </c>
      <c r="F60" s="17">
        <f>L59+1</f>
        <v>11</v>
      </c>
      <c r="G60" s="17">
        <f t="shared" si="31"/>
        <v>12</v>
      </c>
      <c r="H60" s="17">
        <f t="shared" si="31"/>
        <v>13</v>
      </c>
      <c r="I60" s="17">
        <f t="shared" si="31"/>
        <v>14</v>
      </c>
      <c r="J60" s="17">
        <f t="shared" si="31"/>
        <v>15</v>
      </c>
      <c r="K60" s="17">
        <f t="shared" si="31"/>
        <v>16</v>
      </c>
      <c r="L60" s="17">
        <f t="shared" si="31"/>
        <v>17</v>
      </c>
      <c r="M60" s="23"/>
      <c r="N60" s="17">
        <f>T59+1</f>
        <v>9</v>
      </c>
      <c r="O60" s="17">
        <f t="shared" si="32"/>
        <v>10</v>
      </c>
      <c r="P60" s="17">
        <f t="shared" si="32"/>
        <v>11</v>
      </c>
      <c r="Q60" s="17">
        <f t="shared" si="32"/>
        <v>12</v>
      </c>
      <c r="R60" s="17">
        <f t="shared" si="32"/>
        <v>13</v>
      </c>
      <c r="S60" s="17">
        <f t="shared" si="32"/>
        <v>14</v>
      </c>
      <c r="T60" s="17">
        <f t="shared" si="32"/>
        <v>15</v>
      </c>
      <c r="U60" s="83" t="str">
        <f>IF('Ovulation Dummy'!AL52=0,"",'Ovulation Dummy'!AL52)</f>
        <v/>
      </c>
      <c r="V60" s="47"/>
      <c r="W60" s="50"/>
      <c r="X60" s="48"/>
      <c r="Z60" s="67"/>
      <c r="AA60" s="67"/>
      <c r="AB60" s="67"/>
      <c r="AC60" s="11"/>
      <c r="AD60" s="11"/>
      <c r="AE60" s="11"/>
      <c r="AF60" s="11"/>
      <c r="AG60" s="11"/>
    </row>
    <row r="61" spans="2:33" s="66" customFormat="1" ht="15" customHeight="1" x14ac:dyDescent="0.2">
      <c r="B61" s="47"/>
      <c r="C61" s="50"/>
      <c r="D61" s="48"/>
      <c r="E61" s="83" t="str">
        <f>IF('Ovulation Dummy'!AD53=0,"",'Ovulation Dummy'!AD53)</f>
        <v/>
      </c>
      <c r="F61" s="17">
        <f>L60+1</f>
        <v>18</v>
      </c>
      <c r="G61" s="17">
        <f t="shared" si="31"/>
        <v>19</v>
      </c>
      <c r="H61" s="17">
        <f t="shared" si="31"/>
        <v>20</v>
      </c>
      <c r="I61" s="17">
        <f t="shared" si="31"/>
        <v>21</v>
      </c>
      <c r="J61" s="17">
        <f t="shared" si="31"/>
        <v>22</v>
      </c>
      <c r="K61" s="17">
        <f t="shared" si="31"/>
        <v>23</v>
      </c>
      <c r="L61" s="17">
        <f t="shared" si="31"/>
        <v>24</v>
      </c>
      <c r="M61" s="23"/>
      <c r="N61" s="17">
        <f>T60+1</f>
        <v>16</v>
      </c>
      <c r="O61" s="17">
        <f t="shared" si="32"/>
        <v>17</v>
      </c>
      <c r="P61" s="17">
        <f t="shared" si="32"/>
        <v>18</v>
      </c>
      <c r="Q61" s="17">
        <f t="shared" si="32"/>
        <v>19</v>
      </c>
      <c r="R61" s="17">
        <f t="shared" si="32"/>
        <v>20</v>
      </c>
      <c r="S61" s="17">
        <f t="shared" si="32"/>
        <v>21</v>
      </c>
      <c r="T61" s="17">
        <f t="shared" si="32"/>
        <v>22</v>
      </c>
      <c r="U61" s="83" t="str">
        <f>IF('Ovulation Dummy'!AL53=0,"",'Ovulation Dummy'!AL53)</f>
        <v/>
      </c>
      <c r="V61" s="47"/>
      <c r="W61" s="50"/>
      <c r="X61" s="48"/>
      <c r="Z61" s="67"/>
      <c r="AA61" s="67"/>
      <c r="AB61" s="67"/>
      <c r="AC61" s="11"/>
      <c r="AD61" s="11"/>
      <c r="AE61" s="11"/>
      <c r="AF61" s="11"/>
      <c r="AG61" s="11"/>
    </row>
    <row r="62" spans="2:33" s="66" customFormat="1" ht="15" customHeight="1" x14ac:dyDescent="0.2">
      <c r="B62" s="47"/>
      <c r="C62" s="50"/>
      <c r="D62" s="48"/>
      <c r="E62" s="83" t="str">
        <f>IF('Ovulation Dummy'!AD54=0,"",'Ovulation Dummy'!AD54)</f>
        <v/>
      </c>
      <c r="F62" s="17">
        <f>IF(L61&lt;&gt;"",IF(DAY(EOMONTH(DATE($D$2,11,1),0))=L61,"",L61+1),"")</f>
        <v>25</v>
      </c>
      <c r="G62" s="17">
        <f t="shared" ref="G62:L62" si="33">IF(F62&lt;&gt;"",IF(DAY(EOMONTH(DATE($D$2,11,1),0))=F62,"",F62+1),"")</f>
        <v>26</v>
      </c>
      <c r="H62" s="17">
        <f t="shared" si="33"/>
        <v>27</v>
      </c>
      <c r="I62" s="17">
        <f t="shared" si="33"/>
        <v>28</v>
      </c>
      <c r="J62" s="17">
        <f t="shared" si="33"/>
        <v>29</v>
      </c>
      <c r="K62" s="17">
        <f t="shared" si="33"/>
        <v>30</v>
      </c>
      <c r="L62" s="17" t="str">
        <f t="shared" si="33"/>
        <v/>
      </c>
      <c r="M62" s="23"/>
      <c r="N62" s="17">
        <f>IF(T61&lt;&gt;"",IF(DAY(EOMONTH(DATE($D$2,12,1),0))=T61,"",T61+1),"")</f>
        <v>23</v>
      </c>
      <c r="O62" s="17">
        <f t="shared" ref="O62:T62" si="34">IF(N62&lt;&gt;"",IF(DAY(EOMONTH(DATE($D$2,12,1),0))=N62,"",N62+1),"")</f>
        <v>24</v>
      </c>
      <c r="P62" s="17">
        <f t="shared" si="34"/>
        <v>25</v>
      </c>
      <c r="Q62" s="17">
        <f t="shared" si="34"/>
        <v>26</v>
      </c>
      <c r="R62" s="17">
        <f t="shared" si="34"/>
        <v>27</v>
      </c>
      <c r="S62" s="17">
        <f t="shared" si="34"/>
        <v>28</v>
      </c>
      <c r="T62" s="17">
        <f t="shared" si="34"/>
        <v>29</v>
      </c>
      <c r="U62" s="83" t="str">
        <f>IF('Ovulation Dummy'!AL54=0,"",'Ovulation Dummy'!AL54)</f>
        <v/>
      </c>
      <c r="V62" s="47"/>
      <c r="W62" s="50"/>
      <c r="X62" s="48"/>
      <c r="Z62" s="67"/>
      <c r="AA62" s="67"/>
      <c r="AB62" s="67"/>
      <c r="AC62" s="11"/>
      <c r="AD62" s="11"/>
      <c r="AE62" s="11"/>
      <c r="AF62" s="11"/>
      <c r="AG62" s="11"/>
    </row>
    <row r="63" spans="2:33" s="66" customFormat="1" ht="15" customHeight="1" x14ac:dyDescent="0.2">
      <c r="B63" s="47"/>
      <c r="C63" s="50"/>
      <c r="D63" s="48"/>
      <c r="E63" s="83" t="str">
        <f>IF('Ovulation Dummy'!AD55=0,"",'Ovulation Dummy'!AD55)</f>
        <v/>
      </c>
      <c r="F63" s="17" t="str">
        <f>IF(L62&lt;&gt;"",IF(DAY(EOMONTH(DATE($D$2,11,1),0))=L62,"",L62+1),"")</f>
        <v/>
      </c>
      <c r="G63" s="17" t="str">
        <f>IF(F63&lt;&gt;"",IF(DAY(EOMONTH(DATE($D$2,11,1),0))=F63,"",F63+1),"")</f>
        <v/>
      </c>
      <c r="H63" s="35"/>
      <c r="I63" s="35"/>
      <c r="J63" s="35"/>
      <c r="K63" s="37">
        <f>$D$2</f>
        <v>2012</v>
      </c>
      <c r="L63" s="37">
        <v>11</v>
      </c>
      <c r="M63" s="23"/>
      <c r="N63" s="17">
        <f>IF(T62&lt;&gt;"",IF(DAY(EOMONTH(DATE($D$2,12,1),0))=T62,"",T62+1),"")</f>
        <v>30</v>
      </c>
      <c r="O63" s="17">
        <f>IF(N63&lt;&gt;"",IF(DAY(EOMONTH(DATE($D$2,12,1),0))=N63,"",N63+1),"")</f>
        <v>31</v>
      </c>
      <c r="P63" s="35"/>
      <c r="Q63" s="35"/>
      <c r="R63" s="35"/>
      <c r="S63" s="36">
        <f>$D$2</f>
        <v>2012</v>
      </c>
      <c r="T63" s="38">
        <v>12</v>
      </c>
      <c r="U63" s="83" t="str">
        <f>IF('Ovulation Dummy'!AL55=0,"",'Ovulation Dummy'!AL55)</f>
        <v/>
      </c>
      <c r="V63" s="47"/>
      <c r="W63" s="50"/>
      <c r="X63" s="48"/>
      <c r="Z63" s="67"/>
      <c r="AA63" s="67"/>
      <c r="AB63" s="67"/>
      <c r="AC63" s="11"/>
      <c r="AD63" s="11"/>
      <c r="AE63" s="11"/>
      <c r="AF63" s="11"/>
      <c r="AG63" s="11"/>
    </row>
    <row r="64" spans="2:33" s="66" customFormat="1" ht="8.25" customHeight="1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Z64" s="67"/>
      <c r="AA64" s="67"/>
      <c r="AB64" s="67"/>
      <c r="AC64" s="11"/>
      <c r="AD64" s="11"/>
      <c r="AE64" s="11"/>
      <c r="AF64" s="11"/>
      <c r="AG64" s="11"/>
    </row>
    <row r="65" spans="2:33" s="66" customFormat="1" ht="15" customHeight="1" x14ac:dyDescent="0.2">
      <c r="B65" s="64" t="s">
        <v>31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51"/>
      <c r="N65" s="64" t="s">
        <v>42</v>
      </c>
      <c r="O65" s="64"/>
      <c r="P65" s="64"/>
      <c r="Q65" s="64"/>
      <c r="R65" s="64"/>
      <c r="S65" s="64"/>
      <c r="T65" s="64"/>
      <c r="U65" s="64"/>
      <c r="V65" s="64"/>
      <c r="W65" s="64"/>
      <c r="X65" s="64"/>
      <c r="Z65" s="67"/>
      <c r="AA65" s="67"/>
      <c r="AB65" s="67"/>
      <c r="AC65" s="11"/>
      <c r="AD65" s="11"/>
      <c r="AE65" s="11"/>
      <c r="AF65" s="11"/>
      <c r="AG65" s="11"/>
    </row>
    <row r="66" spans="2:33" s="66" customFormat="1" ht="15" customHeight="1" x14ac:dyDescent="0.2">
      <c r="B66" s="64" t="s">
        <v>32</v>
      </c>
      <c r="C66" s="64"/>
      <c r="D66" s="65" t="s">
        <v>33</v>
      </c>
      <c r="E66" s="65"/>
      <c r="F66" s="64" t="s">
        <v>40</v>
      </c>
      <c r="G66" s="64"/>
      <c r="H66" s="64"/>
      <c r="I66" s="64"/>
      <c r="J66" s="64"/>
      <c r="K66" s="65" t="s">
        <v>37</v>
      </c>
      <c r="L66" s="65"/>
      <c r="M66" s="33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Z66" s="67"/>
      <c r="AA66" s="67"/>
      <c r="AB66" s="67"/>
      <c r="AC66" s="11"/>
      <c r="AD66" s="11"/>
      <c r="AE66" s="11"/>
      <c r="AF66" s="11"/>
      <c r="AG66" s="11"/>
    </row>
    <row r="67" spans="2:33" s="66" customFormat="1" ht="15" customHeight="1" x14ac:dyDescent="0.2">
      <c r="B67" s="64" t="s">
        <v>34</v>
      </c>
      <c r="C67" s="64"/>
      <c r="D67" s="65" t="s">
        <v>35</v>
      </c>
      <c r="E67" s="65"/>
      <c r="F67" s="64" t="s">
        <v>41</v>
      </c>
      <c r="G67" s="64"/>
      <c r="H67" s="64"/>
      <c r="I67" s="64"/>
      <c r="J67" s="64"/>
      <c r="K67" s="65" t="s">
        <v>38</v>
      </c>
      <c r="L67" s="65"/>
      <c r="M67" s="33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Z67" s="67"/>
      <c r="AA67" s="67"/>
      <c r="AB67" s="67"/>
      <c r="AC67" s="11"/>
      <c r="AD67" s="11"/>
      <c r="AE67" s="11"/>
      <c r="AF67" s="11"/>
      <c r="AG67" s="11"/>
    </row>
    <row r="68" spans="2:33" s="66" customFormat="1" ht="15" customHeight="1" x14ac:dyDescent="0.2">
      <c r="B68" s="64" t="s">
        <v>39</v>
      </c>
      <c r="C68" s="64"/>
      <c r="D68" s="65" t="s">
        <v>36</v>
      </c>
      <c r="E68" s="65"/>
      <c r="F68" s="65"/>
      <c r="G68" s="65"/>
      <c r="H68" s="65"/>
      <c r="I68" s="65"/>
      <c r="J68" s="65"/>
      <c r="K68" s="65"/>
      <c r="L68" s="65"/>
      <c r="M68" s="33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Z68" s="67"/>
      <c r="AA68" s="67"/>
      <c r="AB68" s="67"/>
      <c r="AC68" s="11"/>
      <c r="AD68" s="11"/>
      <c r="AE68" s="11"/>
      <c r="AF68" s="11"/>
      <c r="AG68" s="11"/>
    </row>
    <row r="69" spans="2:33" s="66" customFormat="1" ht="17.100000000000001" customHeight="1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Z69" s="67"/>
      <c r="AA69" s="67"/>
      <c r="AB69" s="67"/>
      <c r="AC69" s="11"/>
      <c r="AD69" s="11"/>
      <c r="AE69" s="11"/>
      <c r="AF69" s="11"/>
      <c r="AG69" s="11"/>
    </row>
    <row r="70" spans="2:33" s="66" customFormat="1" ht="17.100000000000001" customHeight="1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Z70" s="67"/>
      <c r="AA70" s="67"/>
      <c r="AB70" s="67"/>
      <c r="AC70" s="11"/>
      <c r="AD70" s="11"/>
      <c r="AE70" s="11"/>
      <c r="AF70" s="11"/>
      <c r="AG70" s="11"/>
    </row>
    <row r="71" spans="2:33" s="66" customFormat="1" ht="17.100000000000001" customHeight="1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Z71" s="67"/>
      <c r="AA71" s="67"/>
      <c r="AB71" s="67"/>
      <c r="AC71" s="11"/>
      <c r="AD71" s="11"/>
      <c r="AE71" s="11"/>
      <c r="AF71" s="11"/>
      <c r="AG71" s="11"/>
    </row>
    <row r="72" spans="2:33" s="66" customFormat="1" ht="17.100000000000001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Z72" s="67"/>
      <c r="AA72" s="67"/>
      <c r="AB72" s="67"/>
      <c r="AC72" s="11"/>
      <c r="AD72" s="11"/>
      <c r="AE72" s="11"/>
      <c r="AF72" s="11"/>
      <c r="AG72" s="11"/>
    </row>
    <row r="73" spans="2:33" s="66" customFormat="1" ht="17.100000000000001" customHeight="1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Z73" s="67"/>
      <c r="AA73" s="67"/>
      <c r="AB73" s="67"/>
      <c r="AC73" s="11"/>
      <c r="AD73" s="11"/>
      <c r="AE73" s="11"/>
      <c r="AF73" s="11"/>
      <c r="AG73" s="11"/>
    </row>
    <row r="74" spans="2:33" s="66" customFormat="1" ht="17.100000000000001" customHeight="1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Z74" s="67"/>
      <c r="AA74" s="67"/>
      <c r="AB74" s="67"/>
      <c r="AC74" s="11"/>
      <c r="AD74" s="11"/>
      <c r="AE74" s="11"/>
      <c r="AF74" s="11"/>
      <c r="AG74" s="11"/>
    </row>
    <row r="75" spans="2:33" s="66" customFormat="1" ht="17.100000000000001" customHeight="1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Z75" s="67"/>
      <c r="AA75" s="67"/>
      <c r="AB75" s="67"/>
      <c r="AC75" s="11"/>
      <c r="AD75" s="11"/>
      <c r="AE75" s="11"/>
      <c r="AF75" s="11"/>
      <c r="AG75" s="11"/>
    </row>
    <row r="76" spans="2:33" s="66" customFormat="1" ht="17.100000000000001" customHeight="1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Z76" s="67"/>
      <c r="AA76" s="67"/>
      <c r="AB76" s="67"/>
      <c r="AC76" s="11"/>
      <c r="AD76" s="11"/>
      <c r="AE76" s="11"/>
      <c r="AF76" s="11"/>
      <c r="AG76" s="11"/>
    </row>
    <row r="77" spans="2:33" s="11" customFormat="1" ht="17.100000000000001" customHeight="1" x14ac:dyDescent="0.2">
      <c r="Y77" s="66"/>
      <c r="Z77" s="67"/>
      <c r="AA77" s="67"/>
      <c r="AB77" s="67"/>
    </row>
    <row r="78" spans="2:33" s="11" customFormat="1" ht="17.100000000000001" customHeight="1" x14ac:dyDescent="0.2">
      <c r="Y78" s="66"/>
      <c r="Z78" s="67"/>
      <c r="AA78" s="67"/>
      <c r="AB78" s="67"/>
    </row>
    <row r="79" spans="2:33" s="11" customFormat="1" ht="17.100000000000001" customHeight="1" x14ac:dyDescent="0.2">
      <c r="Y79" s="66"/>
      <c r="Z79" s="67"/>
      <c r="AA79" s="67"/>
      <c r="AB79" s="67"/>
    </row>
    <row r="80" spans="2:33" s="11" customFormat="1" ht="17.100000000000001" customHeight="1" x14ac:dyDescent="0.2">
      <c r="Y80" s="66"/>
      <c r="Z80" s="67"/>
      <c r="AA80" s="67"/>
      <c r="AB80" s="67"/>
    </row>
    <row r="81" spans="25:28" s="11" customFormat="1" ht="17.100000000000001" customHeight="1" x14ac:dyDescent="0.2">
      <c r="Y81" s="66"/>
      <c r="Z81" s="67"/>
      <c r="AA81" s="67"/>
      <c r="AB81" s="67"/>
    </row>
    <row r="82" spans="25:28" s="11" customFormat="1" ht="17.100000000000001" customHeight="1" x14ac:dyDescent="0.2">
      <c r="Y82" s="66"/>
      <c r="Z82" s="67"/>
      <c r="AA82" s="67"/>
      <c r="AB82" s="67"/>
    </row>
    <row r="83" spans="25:28" s="11" customFormat="1" ht="17.100000000000001" customHeight="1" x14ac:dyDescent="0.2">
      <c r="Y83" s="66"/>
      <c r="Z83" s="67"/>
      <c r="AA83" s="67"/>
      <c r="AB83" s="67"/>
    </row>
    <row r="84" spans="25:28" s="11" customFormat="1" ht="17.100000000000001" customHeight="1" x14ac:dyDescent="0.2">
      <c r="Y84" s="66"/>
      <c r="Z84" s="67"/>
      <c r="AA84" s="67"/>
      <c r="AB84" s="67"/>
    </row>
    <row r="85" spans="25:28" s="11" customFormat="1" ht="17.100000000000001" customHeight="1" x14ac:dyDescent="0.2">
      <c r="Y85" s="66"/>
      <c r="Z85" s="67"/>
      <c r="AA85" s="67"/>
      <c r="AB85" s="67"/>
    </row>
    <row r="86" spans="25:28" s="11" customFormat="1" ht="17.100000000000001" customHeight="1" x14ac:dyDescent="0.2">
      <c r="Y86" s="66"/>
      <c r="Z86" s="67"/>
      <c r="AA86" s="67"/>
      <c r="AB86" s="67"/>
    </row>
    <row r="87" spans="25:28" s="11" customFormat="1" ht="17.100000000000001" customHeight="1" x14ac:dyDescent="0.2">
      <c r="Y87" s="66"/>
      <c r="Z87" s="67"/>
      <c r="AA87" s="67"/>
      <c r="AB87" s="67"/>
    </row>
    <row r="88" spans="25:28" s="11" customFormat="1" ht="17.100000000000001" customHeight="1" x14ac:dyDescent="0.2">
      <c r="Y88" s="66"/>
      <c r="Z88" s="67"/>
      <c r="AA88" s="67"/>
      <c r="AB88" s="67"/>
    </row>
    <row r="89" spans="25:28" s="11" customFormat="1" ht="17.100000000000001" customHeight="1" x14ac:dyDescent="0.2">
      <c r="Y89" s="66"/>
      <c r="Z89" s="67"/>
      <c r="AA89" s="67"/>
      <c r="AB89" s="67"/>
    </row>
    <row r="90" spans="25:28" s="11" customFormat="1" ht="17.100000000000001" customHeight="1" x14ac:dyDescent="0.2">
      <c r="Y90" s="66"/>
      <c r="Z90" s="67"/>
      <c r="AA90" s="67"/>
      <c r="AB90" s="67"/>
    </row>
    <row r="91" spans="25:28" s="11" customFormat="1" ht="17.100000000000001" customHeight="1" x14ac:dyDescent="0.2">
      <c r="Y91" s="66"/>
      <c r="Z91" s="67"/>
      <c r="AA91" s="67"/>
      <c r="AB91" s="67"/>
    </row>
    <row r="92" spans="25:28" s="11" customFormat="1" ht="17.100000000000001" customHeight="1" x14ac:dyDescent="0.2">
      <c r="Y92" s="66"/>
      <c r="Z92" s="67"/>
      <c r="AA92" s="67"/>
      <c r="AB92" s="67"/>
    </row>
    <row r="93" spans="25:28" s="11" customFormat="1" ht="17.100000000000001" customHeight="1" x14ac:dyDescent="0.2">
      <c r="Y93" s="66"/>
      <c r="Z93" s="67"/>
      <c r="AA93" s="67"/>
      <c r="AB93" s="67"/>
    </row>
    <row r="94" spans="25:28" s="11" customFormat="1" ht="17.100000000000001" customHeight="1" x14ac:dyDescent="0.2">
      <c r="Y94" s="66"/>
      <c r="Z94" s="67"/>
      <c r="AA94" s="67"/>
      <c r="AB94" s="67"/>
    </row>
    <row r="95" spans="25:28" s="11" customFormat="1" ht="17.100000000000001" customHeight="1" x14ac:dyDescent="0.2">
      <c r="Y95" s="66"/>
      <c r="Z95" s="67"/>
      <c r="AA95" s="67"/>
      <c r="AB95" s="67"/>
    </row>
    <row r="96" spans="25:28" s="11" customFormat="1" ht="17.100000000000001" customHeight="1" x14ac:dyDescent="0.2">
      <c r="Y96" s="66"/>
      <c r="Z96" s="67"/>
      <c r="AA96" s="67"/>
      <c r="AB96" s="67"/>
    </row>
    <row r="97" spans="25:28" s="11" customFormat="1" ht="17.100000000000001" customHeight="1" x14ac:dyDescent="0.2">
      <c r="Y97" s="66"/>
      <c r="Z97" s="67"/>
      <c r="AA97" s="67"/>
      <c r="AB97" s="67"/>
    </row>
    <row r="98" spans="25:28" s="11" customFormat="1" ht="17.100000000000001" customHeight="1" x14ac:dyDescent="0.2">
      <c r="Y98" s="66"/>
      <c r="Z98" s="67"/>
      <c r="AA98" s="67"/>
      <c r="AB98" s="67"/>
    </row>
    <row r="99" spans="25:28" s="11" customFormat="1" ht="17.100000000000001" customHeight="1" x14ac:dyDescent="0.2">
      <c r="Y99" s="66"/>
      <c r="Z99" s="67"/>
      <c r="AA99" s="67"/>
      <c r="AB99" s="67"/>
    </row>
    <row r="100" spans="25:28" s="11" customFormat="1" ht="17.100000000000001" customHeight="1" x14ac:dyDescent="0.2">
      <c r="Y100" s="66"/>
      <c r="Z100" s="67"/>
      <c r="AA100" s="67"/>
      <c r="AB100" s="67"/>
    </row>
    <row r="101" spans="25:28" s="11" customFormat="1" ht="17.100000000000001" customHeight="1" x14ac:dyDescent="0.2">
      <c r="Y101" s="66"/>
      <c r="Z101" s="67"/>
      <c r="AA101" s="67"/>
      <c r="AB101" s="67"/>
    </row>
    <row r="102" spans="25:28" s="11" customFormat="1" ht="17.100000000000001" customHeight="1" x14ac:dyDescent="0.2">
      <c r="Y102" s="66"/>
      <c r="Z102" s="67"/>
      <c r="AA102" s="67"/>
      <c r="AB102" s="67"/>
    </row>
    <row r="103" spans="25:28" s="11" customFormat="1" ht="17.100000000000001" customHeight="1" x14ac:dyDescent="0.2">
      <c r="Y103" s="66"/>
      <c r="Z103" s="67"/>
      <c r="AA103" s="67"/>
      <c r="AB103" s="67"/>
    </row>
    <row r="104" spans="25:28" s="11" customFormat="1" ht="17.100000000000001" customHeight="1" x14ac:dyDescent="0.2">
      <c r="Y104" s="66"/>
      <c r="Z104" s="67"/>
      <c r="AA104" s="67"/>
      <c r="AB104" s="67"/>
    </row>
    <row r="105" spans="25:28" s="11" customFormat="1" ht="17.100000000000001" customHeight="1" x14ac:dyDescent="0.2">
      <c r="Y105" s="66"/>
      <c r="Z105" s="67"/>
      <c r="AA105" s="67"/>
      <c r="AB105" s="67"/>
    </row>
    <row r="106" spans="25:28" s="11" customFormat="1" ht="17.100000000000001" customHeight="1" x14ac:dyDescent="0.2">
      <c r="Y106" s="66"/>
      <c r="Z106" s="67"/>
      <c r="AA106" s="67"/>
      <c r="AB106" s="67"/>
    </row>
    <row r="107" spans="25:28" s="11" customFormat="1" ht="17.100000000000001" customHeight="1" x14ac:dyDescent="0.2">
      <c r="Y107" s="66"/>
      <c r="Z107" s="67"/>
      <c r="AA107" s="67"/>
      <c r="AB107" s="67"/>
    </row>
    <row r="108" spans="25:28" s="11" customFormat="1" ht="17.100000000000001" customHeight="1" x14ac:dyDescent="0.2">
      <c r="Y108" s="66"/>
      <c r="Z108" s="67"/>
      <c r="AA108" s="67"/>
      <c r="AB108" s="67"/>
    </row>
    <row r="109" spans="25:28" s="11" customFormat="1" ht="17.100000000000001" customHeight="1" x14ac:dyDescent="0.2">
      <c r="Y109" s="66"/>
      <c r="Z109" s="67"/>
      <c r="AA109" s="67"/>
      <c r="AB109" s="67"/>
    </row>
    <row r="110" spans="25:28" s="11" customFormat="1" ht="17.100000000000001" customHeight="1" x14ac:dyDescent="0.2">
      <c r="Y110" s="66"/>
      <c r="Z110" s="67"/>
      <c r="AA110" s="67"/>
      <c r="AB110" s="67"/>
    </row>
    <row r="111" spans="25:28" s="11" customFormat="1" ht="17.100000000000001" customHeight="1" x14ac:dyDescent="0.2">
      <c r="Y111" s="66"/>
      <c r="Z111" s="67"/>
      <c r="AA111" s="67"/>
      <c r="AB111" s="67"/>
    </row>
    <row r="112" spans="25:28" s="11" customFormat="1" ht="17.100000000000001" customHeight="1" x14ac:dyDescent="0.2">
      <c r="Y112" s="66"/>
      <c r="Z112" s="67"/>
      <c r="AA112" s="67"/>
      <c r="AB112" s="67"/>
    </row>
    <row r="113" spans="25:28" s="11" customFormat="1" ht="17.100000000000001" customHeight="1" x14ac:dyDescent="0.2">
      <c r="Y113" s="66"/>
      <c r="Z113" s="67"/>
      <c r="AA113" s="67"/>
      <c r="AB113" s="67"/>
    </row>
    <row r="114" spans="25:28" s="11" customFormat="1" ht="17.100000000000001" customHeight="1" x14ac:dyDescent="0.2">
      <c r="Y114" s="66"/>
      <c r="Z114" s="67"/>
      <c r="AA114" s="67"/>
      <c r="AB114" s="67"/>
    </row>
    <row r="115" spans="25:28" s="11" customFormat="1" ht="17.100000000000001" customHeight="1" x14ac:dyDescent="0.2">
      <c r="Y115" s="66"/>
      <c r="Z115" s="67"/>
      <c r="AA115" s="67"/>
      <c r="AB115" s="67"/>
    </row>
    <row r="116" spans="25:28" s="11" customFormat="1" ht="17.100000000000001" customHeight="1" x14ac:dyDescent="0.2">
      <c r="Y116" s="66"/>
      <c r="Z116" s="67"/>
      <c r="AA116" s="67"/>
      <c r="AB116" s="67"/>
    </row>
    <row r="117" spans="25:28" s="11" customFormat="1" ht="17.100000000000001" customHeight="1" x14ac:dyDescent="0.2">
      <c r="Y117" s="66"/>
      <c r="Z117" s="67"/>
      <c r="AA117" s="67"/>
      <c r="AB117" s="67"/>
    </row>
    <row r="118" spans="25:28" s="11" customFormat="1" ht="17.100000000000001" customHeight="1" x14ac:dyDescent="0.2">
      <c r="Y118" s="66"/>
      <c r="Z118" s="67"/>
      <c r="AA118" s="67"/>
      <c r="AB118" s="67"/>
    </row>
    <row r="119" spans="25:28" s="11" customFormat="1" ht="17.100000000000001" customHeight="1" x14ac:dyDescent="0.2">
      <c r="Y119" s="66"/>
      <c r="Z119" s="67"/>
      <c r="AA119" s="67"/>
      <c r="AB119" s="67"/>
    </row>
    <row r="120" spans="25:28" s="11" customFormat="1" ht="17.100000000000001" customHeight="1" x14ac:dyDescent="0.2">
      <c r="Y120" s="66"/>
      <c r="Z120" s="67"/>
      <c r="AA120" s="67"/>
      <c r="AB120" s="67"/>
    </row>
    <row r="121" spans="25:28" s="11" customFormat="1" ht="17.100000000000001" customHeight="1" x14ac:dyDescent="0.2">
      <c r="Y121" s="66"/>
      <c r="Z121" s="67"/>
      <c r="AA121" s="67"/>
      <c r="AB121" s="67"/>
    </row>
    <row r="122" spans="25:28" s="11" customFormat="1" ht="17.100000000000001" customHeight="1" x14ac:dyDescent="0.2">
      <c r="Y122" s="66"/>
      <c r="Z122" s="67"/>
      <c r="AA122" s="67"/>
      <c r="AB122" s="67"/>
    </row>
    <row r="123" spans="25:28" s="11" customFormat="1" ht="17.100000000000001" customHeight="1" x14ac:dyDescent="0.2">
      <c r="Y123" s="66"/>
      <c r="Z123" s="67"/>
      <c r="AA123" s="67"/>
      <c r="AB123" s="67"/>
    </row>
    <row r="124" spans="25:28" s="11" customFormat="1" ht="17.100000000000001" customHeight="1" x14ac:dyDescent="0.2">
      <c r="Y124" s="66"/>
      <c r="Z124" s="67"/>
      <c r="AA124" s="67"/>
      <c r="AB124" s="67"/>
    </row>
    <row r="125" spans="25:28" s="11" customFormat="1" ht="17.100000000000001" customHeight="1" x14ac:dyDescent="0.2">
      <c r="Y125" s="66"/>
      <c r="Z125" s="67"/>
      <c r="AA125" s="67"/>
      <c r="AB125" s="67"/>
    </row>
    <row r="126" spans="25:28" s="11" customFormat="1" ht="17.100000000000001" customHeight="1" x14ac:dyDescent="0.2">
      <c r="Y126" s="66"/>
      <c r="Z126" s="67"/>
      <c r="AA126" s="67"/>
      <c r="AB126" s="67"/>
    </row>
    <row r="127" spans="25:28" s="11" customFormat="1" ht="17.100000000000001" customHeight="1" x14ac:dyDescent="0.2">
      <c r="Y127" s="66"/>
      <c r="Z127" s="67"/>
      <c r="AA127" s="67"/>
      <c r="AB127" s="67"/>
    </row>
    <row r="128" spans="25:28" s="11" customFormat="1" ht="17.100000000000001" customHeight="1" x14ac:dyDescent="0.2">
      <c r="Y128" s="66"/>
      <c r="Z128" s="67"/>
      <c r="AA128" s="67"/>
      <c r="AB128" s="67"/>
    </row>
    <row r="129" spans="25:28" s="11" customFormat="1" ht="17.100000000000001" customHeight="1" x14ac:dyDescent="0.2">
      <c r="Y129" s="66"/>
      <c r="Z129" s="67"/>
      <c r="AA129" s="67"/>
      <c r="AB129" s="67"/>
    </row>
    <row r="130" spans="25:28" s="11" customFormat="1" ht="17.100000000000001" customHeight="1" x14ac:dyDescent="0.2">
      <c r="Y130" s="66"/>
      <c r="Z130" s="67"/>
      <c r="AA130" s="67"/>
      <c r="AB130" s="67"/>
    </row>
    <row r="131" spans="25:28" s="11" customFormat="1" ht="17.100000000000001" customHeight="1" x14ac:dyDescent="0.2">
      <c r="Y131" s="66"/>
      <c r="Z131" s="67"/>
      <c r="AA131" s="67"/>
      <c r="AB131" s="67"/>
    </row>
    <row r="132" spans="25:28" s="11" customFormat="1" ht="17.100000000000001" customHeight="1" x14ac:dyDescent="0.2">
      <c r="Y132" s="66"/>
      <c r="Z132" s="67"/>
      <c r="AA132" s="67"/>
      <c r="AB132" s="67"/>
    </row>
    <row r="133" spans="25:28" s="11" customFormat="1" ht="17.100000000000001" customHeight="1" x14ac:dyDescent="0.2">
      <c r="Y133" s="66"/>
      <c r="Z133" s="67"/>
      <c r="AA133" s="67"/>
      <c r="AB133" s="67"/>
    </row>
    <row r="134" spans="25:28" s="11" customFormat="1" ht="17.100000000000001" customHeight="1" x14ac:dyDescent="0.2">
      <c r="Y134" s="66"/>
      <c r="Z134" s="67"/>
      <c r="AA134" s="67"/>
      <c r="AB134" s="67"/>
    </row>
    <row r="135" spans="25:28" s="11" customFormat="1" ht="17.100000000000001" customHeight="1" x14ac:dyDescent="0.2">
      <c r="Y135" s="66"/>
      <c r="Z135" s="67"/>
      <c r="AA135" s="67"/>
      <c r="AB135" s="67"/>
    </row>
    <row r="136" spans="25:28" s="11" customFormat="1" ht="17.100000000000001" customHeight="1" x14ac:dyDescent="0.2">
      <c r="Y136" s="66"/>
      <c r="Z136" s="67"/>
      <c r="AA136" s="67"/>
      <c r="AB136" s="67"/>
    </row>
    <row r="137" spans="25:28" s="11" customFormat="1" ht="17.100000000000001" customHeight="1" x14ac:dyDescent="0.2">
      <c r="Y137" s="66"/>
      <c r="Z137" s="67"/>
      <c r="AA137" s="67"/>
      <c r="AB137" s="67"/>
    </row>
    <row r="138" spans="25:28" s="11" customFormat="1" ht="17.100000000000001" customHeight="1" x14ac:dyDescent="0.2">
      <c r="Y138" s="66"/>
      <c r="Z138" s="67"/>
      <c r="AA138" s="67"/>
      <c r="AB138" s="67"/>
    </row>
    <row r="139" spans="25:28" s="11" customFormat="1" ht="17.100000000000001" customHeight="1" x14ac:dyDescent="0.2">
      <c r="Y139" s="66"/>
      <c r="Z139" s="67"/>
      <c r="AA139" s="67"/>
      <c r="AB139" s="67"/>
    </row>
    <row r="140" spans="25:28" s="11" customFormat="1" ht="17.100000000000001" customHeight="1" x14ac:dyDescent="0.2">
      <c r="Y140" s="66"/>
      <c r="Z140" s="67"/>
      <c r="AA140" s="67"/>
      <c r="AB140" s="67"/>
    </row>
    <row r="141" spans="25:28" s="11" customFormat="1" ht="17.100000000000001" customHeight="1" x14ac:dyDescent="0.2">
      <c r="Y141" s="66"/>
      <c r="Z141" s="67"/>
      <c r="AA141" s="67"/>
      <c r="AB141" s="67"/>
    </row>
    <row r="142" spans="25:28" s="11" customFormat="1" ht="17.100000000000001" customHeight="1" x14ac:dyDescent="0.2">
      <c r="Y142" s="66"/>
      <c r="Z142" s="67"/>
      <c r="AA142" s="67"/>
      <c r="AB142" s="67"/>
    </row>
    <row r="143" spans="25:28" s="11" customFormat="1" ht="17.100000000000001" customHeight="1" x14ac:dyDescent="0.2">
      <c r="Y143" s="66"/>
      <c r="Z143" s="67"/>
      <c r="AA143" s="67"/>
      <c r="AB143" s="67"/>
    </row>
    <row r="144" spans="25:28" s="11" customFormat="1" ht="17.100000000000001" customHeight="1" x14ac:dyDescent="0.2">
      <c r="Y144" s="66"/>
      <c r="Z144" s="67"/>
      <c r="AA144" s="67"/>
      <c r="AB144" s="67"/>
    </row>
    <row r="145" spans="25:28" s="11" customFormat="1" ht="17.100000000000001" customHeight="1" x14ac:dyDescent="0.2">
      <c r="Y145" s="66"/>
      <c r="Z145" s="67"/>
      <c r="AA145" s="67"/>
      <c r="AB145" s="67"/>
    </row>
    <row r="146" spans="25:28" s="11" customFormat="1" ht="17.100000000000001" customHeight="1" x14ac:dyDescent="0.2">
      <c r="Y146" s="66"/>
      <c r="Z146" s="67"/>
      <c r="AA146" s="67"/>
      <c r="AB146" s="67"/>
    </row>
    <row r="147" spans="25:28" s="11" customFormat="1" ht="17.100000000000001" customHeight="1" x14ac:dyDescent="0.2">
      <c r="Y147" s="66"/>
      <c r="Z147" s="67"/>
      <c r="AA147" s="67"/>
      <c r="AB147" s="67"/>
    </row>
    <row r="148" spans="25:28" s="11" customFormat="1" ht="17.100000000000001" customHeight="1" x14ac:dyDescent="0.2">
      <c r="Y148" s="66"/>
      <c r="Z148" s="67"/>
      <c r="AA148" s="67"/>
      <c r="AB148" s="67"/>
    </row>
    <row r="149" spans="25:28" s="11" customFormat="1" ht="17.100000000000001" customHeight="1" x14ac:dyDescent="0.2">
      <c r="Y149" s="66"/>
      <c r="Z149" s="67"/>
      <c r="AA149" s="67"/>
      <c r="AB149" s="67"/>
    </row>
    <row r="150" spans="25:28" s="11" customFormat="1" ht="17.100000000000001" customHeight="1" x14ac:dyDescent="0.2">
      <c r="Y150" s="66"/>
      <c r="Z150" s="67"/>
      <c r="AA150" s="67"/>
      <c r="AB150" s="67"/>
    </row>
    <row r="151" spans="25:28" s="11" customFormat="1" ht="17.100000000000001" customHeight="1" x14ac:dyDescent="0.2">
      <c r="Y151" s="66"/>
      <c r="Z151" s="67"/>
      <c r="AA151" s="67"/>
      <c r="AB151" s="67"/>
    </row>
    <row r="152" spans="25:28" s="11" customFormat="1" ht="17.100000000000001" customHeight="1" x14ac:dyDescent="0.2">
      <c r="Y152" s="66"/>
      <c r="Z152" s="67"/>
      <c r="AA152" s="67"/>
      <c r="AB152" s="67"/>
    </row>
    <row r="153" spans="25:28" s="11" customFormat="1" ht="17.100000000000001" customHeight="1" x14ac:dyDescent="0.2">
      <c r="Y153" s="66"/>
      <c r="Z153" s="67"/>
      <c r="AA153" s="67"/>
      <c r="AB153" s="67"/>
    </row>
    <row r="154" spans="25:28" s="11" customFormat="1" ht="17.100000000000001" customHeight="1" x14ac:dyDescent="0.2">
      <c r="Y154" s="66"/>
      <c r="Z154" s="67"/>
      <c r="AA154" s="67"/>
      <c r="AB154" s="67"/>
    </row>
    <row r="155" spans="25:28" s="11" customFormat="1" ht="17.100000000000001" customHeight="1" x14ac:dyDescent="0.2">
      <c r="Y155" s="66"/>
      <c r="Z155" s="67"/>
      <c r="AA155" s="67"/>
      <c r="AB155" s="67"/>
    </row>
    <row r="156" spans="25:28" s="11" customFormat="1" ht="17.100000000000001" customHeight="1" x14ac:dyDescent="0.2">
      <c r="Y156" s="66"/>
      <c r="Z156" s="67"/>
      <c r="AA156" s="67"/>
      <c r="AB156" s="67"/>
    </row>
    <row r="157" spans="25:28" s="11" customFormat="1" ht="17.100000000000001" customHeight="1" x14ac:dyDescent="0.2">
      <c r="Y157" s="66"/>
      <c r="Z157" s="67"/>
      <c r="AA157" s="67"/>
      <c r="AB157" s="67"/>
    </row>
    <row r="158" spans="25:28" s="11" customFormat="1" ht="17.100000000000001" customHeight="1" x14ac:dyDescent="0.2">
      <c r="Y158" s="66"/>
      <c r="Z158" s="67"/>
      <c r="AA158" s="67"/>
      <c r="AB158" s="67"/>
    </row>
    <row r="159" spans="25:28" s="11" customFormat="1" ht="17.100000000000001" customHeight="1" x14ac:dyDescent="0.2">
      <c r="Y159" s="66"/>
      <c r="Z159" s="67"/>
      <c r="AA159" s="67"/>
      <c r="AB159" s="67"/>
    </row>
    <row r="160" spans="25:28" s="11" customFormat="1" ht="17.100000000000001" customHeight="1" x14ac:dyDescent="0.2">
      <c r="Y160" s="66"/>
      <c r="Z160" s="67"/>
      <c r="AA160" s="67"/>
      <c r="AB160" s="67"/>
    </row>
    <row r="161" spans="25:28" s="11" customFormat="1" ht="17.100000000000001" customHeight="1" x14ac:dyDescent="0.2">
      <c r="Y161" s="66"/>
      <c r="Z161" s="67"/>
      <c r="AA161" s="67"/>
      <c r="AB161" s="67"/>
    </row>
    <row r="162" spans="25:28" s="11" customFormat="1" ht="17.100000000000001" customHeight="1" x14ac:dyDescent="0.2">
      <c r="Y162" s="66"/>
      <c r="Z162" s="67"/>
      <c r="AA162" s="67"/>
      <c r="AB162" s="67"/>
    </row>
    <row r="163" spans="25:28" s="11" customFormat="1" ht="17.100000000000001" customHeight="1" x14ac:dyDescent="0.2">
      <c r="Y163" s="66"/>
      <c r="Z163" s="67"/>
      <c r="AA163" s="67"/>
      <c r="AB163" s="67"/>
    </row>
    <row r="164" spans="25:28" s="11" customFormat="1" ht="17.100000000000001" customHeight="1" x14ac:dyDescent="0.2">
      <c r="Y164" s="66"/>
      <c r="Z164" s="67"/>
      <c r="AA164" s="67"/>
      <c r="AB164" s="67"/>
    </row>
    <row r="165" spans="25:28" s="11" customFormat="1" ht="17.100000000000001" customHeight="1" x14ac:dyDescent="0.2">
      <c r="Y165" s="66"/>
      <c r="Z165" s="67"/>
      <c r="AA165" s="67"/>
      <c r="AB165" s="67"/>
    </row>
    <row r="166" spans="25:28" s="11" customFormat="1" ht="17.100000000000001" customHeight="1" x14ac:dyDescent="0.2">
      <c r="Y166" s="66"/>
      <c r="Z166" s="67"/>
      <c r="AA166" s="67"/>
      <c r="AB166" s="67"/>
    </row>
    <row r="167" spans="25:28" s="11" customFormat="1" ht="17.100000000000001" customHeight="1" x14ac:dyDescent="0.2">
      <c r="Y167" s="66"/>
      <c r="Z167" s="67"/>
      <c r="AA167" s="67"/>
      <c r="AB167" s="67"/>
    </row>
    <row r="168" spans="25:28" s="11" customFormat="1" ht="17.100000000000001" customHeight="1" x14ac:dyDescent="0.2">
      <c r="Y168" s="66"/>
      <c r="Z168" s="67"/>
      <c r="AA168" s="67"/>
      <c r="AB168" s="67"/>
    </row>
    <row r="169" spans="25:28" s="11" customFormat="1" ht="17.100000000000001" customHeight="1" x14ac:dyDescent="0.2">
      <c r="Y169" s="66"/>
      <c r="Z169" s="67"/>
      <c r="AA169" s="67"/>
      <c r="AB169" s="67"/>
    </row>
    <row r="170" spans="25:28" s="11" customFormat="1" ht="17.100000000000001" customHeight="1" x14ac:dyDescent="0.2">
      <c r="Y170" s="66"/>
      <c r="Z170" s="67"/>
      <c r="AA170" s="67"/>
      <c r="AB170" s="67"/>
    </row>
    <row r="171" spans="25:28" s="11" customFormat="1" ht="17.100000000000001" customHeight="1" x14ac:dyDescent="0.2">
      <c r="Y171" s="66"/>
      <c r="Z171" s="67"/>
      <c r="AA171" s="67"/>
      <c r="AB171" s="67"/>
    </row>
    <row r="172" spans="25:28" s="11" customFormat="1" ht="17.100000000000001" customHeight="1" x14ac:dyDescent="0.2">
      <c r="Y172" s="66"/>
      <c r="Z172" s="67"/>
      <c r="AA172" s="67"/>
      <c r="AB172" s="67"/>
    </row>
    <row r="173" spans="25:28" s="11" customFormat="1" ht="17.100000000000001" customHeight="1" x14ac:dyDescent="0.2">
      <c r="Y173" s="66"/>
      <c r="Z173" s="67"/>
      <c r="AA173" s="67"/>
      <c r="AB173" s="67"/>
    </row>
    <row r="174" spans="25:28" s="11" customFormat="1" ht="17.100000000000001" customHeight="1" x14ac:dyDescent="0.2">
      <c r="Y174" s="66"/>
      <c r="Z174" s="67"/>
      <c r="AA174" s="67"/>
      <c r="AB174" s="67"/>
    </row>
    <row r="175" spans="25:28" s="11" customFormat="1" ht="17.100000000000001" customHeight="1" x14ac:dyDescent="0.2">
      <c r="Y175" s="66"/>
      <c r="Z175" s="67"/>
      <c r="AA175" s="67"/>
      <c r="AB175" s="67"/>
    </row>
    <row r="176" spans="25:28" s="11" customFormat="1" ht="17.100000000000001" customHeight="1" x14ac:dyDescent="0.2">
      <c r="Y176" s="66"/>
      <c r="Z176" s="67"/>
      <c r="AA176" s="67"/>
      <c r="AB176" s="67"/>
    </row>
    <row r="177" spans="25:28" s="11" customFormat="1" ht="17.100000000000001" customHeight="1" x14ac:dyDescent="0.2">
      <c r="Y177" s="66"/>
      <c r="Z177" s="67"/>
      <c r="AA177" s="67"/>
      <c r="AB177" s="67"/>
    </row>
    <row r="178" spans="25:28" s="11" customFormat="1" ht="17.100000000000001" customHeight="1" x14ac:dyDescent="0.2">
      <c r="Y178" s="66"/>
      <c r="Z178" s="67"/>
      <c r="AA178" s="67"/>
      <c r="AB178" s="67"/>
    </row>
    <row r="179" spans="25:28" s="11" customFormat="1" ht="17.100000000000001" customHeight="1" x14ac:dyDescent="0.2">
      <c r="Y179" s="66"/>
      <c r="Z179" s="67"/>
      <c r="AA179" s="67"/>
      <c r="AB179" s="67"/>
    </row>
    <row r="180" spans="25:28" s="11" customFormat="1" ht="17.100000000000001" customHeight="1" x14ac:dyDescent="0.2">
      <c r="Y180" s="66"/>
      <c r="Z180" s="67"/>
      <c r="AA180" s="67"/>
      <c r="AB180" s="67"/>
    </row>
    <row r="181" spans="25:28" s="11" customFormat="1" ht="17.100000000000001" customHeight="1" x14ac:dyDescent="0.2">
      <c r="Y181" s="66"/>
      <c r="Z181" s="67"/>
      <c r="AA181" s="67"/>
      <c r="AB181" s="67"/>
    </row>
    <row r="182" spans="25:28" s="11" customFormat="1" ht="17.100000000000001" customHeight="1" x14ac:dyDescent="0.2">
      <c r="Y182" s="66"/>
      <c r="Z182" s="67"/>
      <c r="AA182" s="67"/>
      <c r="AB182" s="67"/>
    </row>
    <row r="183" spans="25:28" s="11" customFormat="1" ht="17.100000000000001" customHeight="1" x14ac:dyDescent="0.2">
      <c r="Y183" s="66"/>
      <c r="Z183" s="67"/>
      <c r="AA183" s="67"/>
      <c r="AB183" s="67"/>
    </row>
    <row r="184" spans="25:28" s="11" customFormat="1" ht="17.100000000000001" customHeight="1" x14ac:dyDescent="0.2">
      <c r="Y184" s="66"/>
      <c r="Z184" s="67"/>
      <c r="AA184" s="67"/>
      <c r="AB184" s="67"/>
    </row>
    <row r="185" spans="25:28" s="11" customFormat="1" ht="17.100000000000001" customHeight="1" x14ac:dyDescent="0.2">
      <c r="Y185" s="66"/>
      <c r="Z185" s="67"/>
      <c r="AA185" s="67"/>
      <c r="AB185" s="67"/>
    </row>
    <row r="186" spans="25:28" s="11" customFormat="1" ht="17.100000000000001" customHeight="1" x14ac:dyDescent="0.2">
      <c r="Y186" s="66"/>
      <c r="Z186" s="67"/>
      <c r="AA186" s="67"/>
      <c r="AB186" s="67"/>
    </row>
    <row r="187" spans="25:28" s="11" customFormat="1" ht="17.100000000000001" customHeight="1" x14ac:dyDescent="0.2">
      <c r="Y187" s="66"/>
      <c r="Z187" s="67"/>
      <c r="AA187" s="67"/>
      <c r="AB187" s="67"/>
    </row>
    <row r="188" spans="25:28" s="11" customFormat="1" ht="17.100000000000001" customHeight="1" x14ac:dyDescent="0.2">
      <c r="Y188" s="66"/>
      <c r="Z188" s="67"/>
      <c r="AA188" s="67"/>
      <c r="AB188" s="67"/>
    </row>
    <row r="189" spans="25:28" s="11" customFormat="1" ht="17.100000000000001" customHeight="1" x14ac:dyDescent="0.2">
      <c r="Y189" s="66"/>
      <c r="Z189" s="67"/>
      <c r="AA189" s="67"/>
      <c r="AB189" s="67"/>
    </row>
    <row r="190" spans="25:28" s="11" customFormat="1" ht="17.100000000000001" customHeight="1" x14ac:dyDescent="0.2">
      <c r="Y190" s="66"/>
      <c r="Z190" s="67"/>
      <c r="AA190" s="67"/>
      <c r="AB190" s="67"/>
    </row>
    <row r="191" spans="25:28" s="11" customFormat="1" ht="17.100000000000001" customHeight="1" x14ac:dyDescent="0.2">
      <c r="Y191" s="66"/>
      <c r="Z191" s="67"/>
      <c r="AA191" s="67"/>
      <c r="AB191" s="67"/>
    </row>
    <row r="192" spans="25:28" s="11" customFormat="1" ht="17.100000000000001" customHeight="1" x14ac:dyDescent="0.2">
      <c r="Y192" s="66"/>
      <c r="Z192" s="67"/>
      <c r="AA192" s="67"/>
      <c r="AB192" s="67"/>
    </row>
    <row r="193" spans="25:28" s="11" customFormat="1" ht="17.100000000000001" customHeight="1" x14ac:dyDescent="0.2">
      <c r="Y193" s="66"/>
      <c r="Z193" s="67"/>
      <c r="AA193" s="67"/>
      <c r="AB193" s="67"/>
    </row>
    <row r="194" spans="25:28" s="11" customFormat="1" ht="17.100000000000001" customHeight="1" x14ac:dyDescent="0.2">
      <c r="Y194" s="66"/>
      <c r="Z194" s="67"/>
      <c r="AA194" s="67"/>
      <c r="AB194" s="67"/>
    </row>
    <row r="195" spans="25:28" s="11" customFormat="1" ht="17.100000000000001" customHeight="1" x14ac:dyDescent="0.2">
      <c r="Y195" s="66"/>
      <c r="Z195" s="67"/>
      <c r="AA195" s="67"/>
      <c r="AB195" s="67"/>
    </row>
    <row r="196" spans="25:28" s="11" customFormat="1" ht="17.100000000000001" customHeight="1" x14ac:dyDescent="0.2">
      <c r="Y196" s="66"/>
      <c r="Z196" s="67"/>
      <c r="AA196" s="67"/>
      <c r="AB196" s="67"/>
    </row>
    <row r="197" spans="25:28" s="11" customFormat="1" ht="17.100000000000001" customHeight="1" x14ac:dyDescent="0.2">
      <c r="Y197" s="66"/>
      <c r="Z197" s="67"/>
      <c r="AA197" s="67"/>
      <c r="AB197" s="67"/>
    </row>
    <row r="198" spans="25:28" s="11" customFormat="1" ht="17.100000000000001" customHeight="1" x14ac:dyDescent="0.2">
      <c r="Y198" s="66"/>
      <c r="Z198" s="67"/>
      <c r="AA198" s="67"/>
      <c r="AB198" s="67"/>
    </row>
    <row r="199" spans="25:28" s="11" customFormat="1" ht="17.100000000000001" customHeight="1" x14ac:dyDescent="0.2">
      <c r="Y199" s="66"/>
      <c r="Z199" s="67"/>
      <c r="AA199" s="67"/>
      <c r="AB199" s="67"/>
    </row>
    <row r="200" spans="25:28" s="11" customFormat="1" ht="17.100000000000001" customHeight="1" x14ac:dyDescent="0.2">
      <c r="Y200" s="66"/>
      <c r="Z200" s="67"/>
      <c r="AA200" s="67"/>
      <c r="AB200" s="67"/>
    </row>
    <row r="201" spans="25:28" s="11" customFormat="1" ht="17.100000000000001" customHeight="1" x14ac:dyDescent="0.2">
      <c r="Y201" s="66"/>
      <c r="Z201" s="67"/>
      <c r="AA201" s="67"/>
      <c r="AB201" s="67"/>
    </row>
    <row r="202" spans="25:28" s="11" customFormat="1" ht="17.100000000000001" customHeight="1" x14ac:dyDescent="0.2">
      <c r="Y202" s="66"/>
      <c r="Z202" s="67"/>
      <c r="AA202" s="67"/>
      <c r="AB202" s="67"/>
    </row>
    <row r="203" spans="25:28" s="11" customFormat="1" ht="17.100000000000001" customHeight="1" x14ac:dyDescent="0.2">
      <c r="Y203" s="66"/>
      <c r="Z203" s="67"/>
      <c r="AA203" s="67"/>
      <c r="AB203" s="67"/>
    </row>
    <row r="204" spans="25:28" s="11" customFormat="1" ht="17.100000000000001" customHeight="1" x14ac:dyDescent="0.2">
      <c r="Y204" s="66"/>
      <c r="Z204" s="67"/>
      <c r="AA204" s="67"/>
      <c r="AB204" s="67"/>
    </row>
    <row r="205" spans="25:28" s="11" customFormat="1" ht="17.100000000000001" customHeight="1" x14ac:dyDescent="0.2">
      <c r="Y205" s="66"/>
      <c r="Z205" s="67"/>
      <c r="AA205" s="67"/>
      <c r="AB205" s="67"/>
    </row>
    <row r="206" spans="25:28" s="11" customFormat="1" ht="17.100000000000001" customHeight="1" x14ac:dyDescent="0.2">
      <c r="Y206" s="66"/>
      <c r="Z206" s="67"/>
      <c r="AA206" s="67"/>
      <c r="AB206" s="67"/>
    </row>
    <row r="207" spans="25:28" s="11" customFormat="1" ht="17.100000000000001" customHeight="1" x14ac:dyDescent="0.2">
      <c r="Y207" s="66"/>
      <c r="Z207" s="67"/>
      <c r="AA207" s="67"/>
      <c r="AB207" s="67"/>
    </row>
    <row r="208" spans="25:28" s="11" customFormat="1" ht="17.100000000000001" customHeight="1" x14ac:dyDescent="0.2">
      <c r="Y208" s="66"/>
      <c r="Z208" s="67"/>
      <c r="AA208" s="67"/>
      <c r="AB208" s="67"/>
    </row>
    <row r="209" spans="25:28" s="11" customFormat="1" ht="17.100000000000001" customHeight="1" x14ac:dyDescent="0.2">
      <c r="Y209" s="66"/>
      <c r="Z209" s="67"/>
      <c r="AA209" s="67"/>
      <c r="AB209" s="67"/>
    </row>
    <row r="210" spans="25:28" s="11" customFormat="1" ht="17.100000000000001" customHeight="1" x14ac:dyDescent="0.2">
      <c r="Y210" s="66"/>
      <c r="Z210" s="67"/>
      <c r="AA210" s="67"/>
      <c r="AB210" s="67"/>
    </row>
    <row r="211" spans="25:28" s="11" customFormat="1" ht="17.100000000000001" customHeight="1" x14ac:dyDescent="0.2">
      <c r="Y211" s="66"/>
      <c r="Z211" s="67"/>
      <c r="AA211" s="67"/>
      <c r="AB211" s="67"/>
    </row>
    <row r="212" spans="25:28" s="11" customFormat="1" ht="17.100000000000001" customHeight="1" x14ac:dyDescent="0.2">
      <c r="Y212" s="66"/>
      <c r="Z212" s="67"/>
      <c r="AA212" s="67"/>
      <c r="AB212" s="67"/>
    </row>
    <row r="213" spans="25:28" s="11" customFormat="1" ht="17.100000000000001" customHeight="1" x14ac:dyDescent="0.2">
      <c r="Y213" s="66"/>
      <c r="Z213" s="67"/>
      <c r="AA213" s="67"/>
      <c r="AB213" s="67"/>
    </row>
    <row r="214" spans="25:28" s="11" customFormat="1" ht="17.100000000000001" customHeight="1" x14ac:dyDescent="0.2">
      <c r="Y214" s="66"/>
      <c r="Z214" s="67"/>
      <c r="AA214" s="67"/>
      <c r="AB214" s="67"/>
    </row>
    <row r="215" spans="25:28" s="11" customFormat="1" ht="17.100000000000001" customHeight="1" x14ac:dyDescent="0.2">
      <c r="Y215" s="66"/>
      <c r="Z215" s="67"/>
      <c r="AA215" s="67"/>
      <c r="AB215" s="67"/>
    </row>
    <row r="216" spans="25:28" s="11" customFormat="1" ht="17.100000000000001" customHeight="1" x14ac:dyDescent="0.2">
      <c r="Y216" s="66"/>
      <c r="Z216" s="67"/>
      <c r="AA216" s="67"/>
      <c r="AB216" s="67"/>
    </row>
    <row r="217" spans="25:28" s="11" customFormat="1" ht="17.100000000000001" customHeight="1" x14ac:dyDescent="0.2">
      <c r="Y217" s="66"/>
      <c r="Z217" s="67"/>
      <c r="AA217" s="67"/>
      <c r="AB217" s="67"/>
    </row>
    <row r="218" spans="25:28" s="11" customFormat="1" ht="17.100000000000001" customHeight="1" x14ac:dyDescent="0.2">
      <c r="Y218" s="66"/>
      <c r="Z218" s="67"/>
      <c r="AA218" s="67"/>
      <c r="AB218" s="67"/>
    </row>
    <row r="219" spans="25:28" s="11" customFormat="1" ht="17.100000000000001" customHeight="1" x14ac:dyDescent="0.2">
      <c r="Y219" s="66"/>
      <c r="Z219" s="67"/>
      <c r="AA219" s="67"/>
      <c r="AB219" s="67"/>
    </row>
    <row r="220" spans="25:28" s="11" customFormat="1" ht="17.100000000000001" customHeight="1" x14ac:dyDescent="0.2">
      <c r="Y220" s="66"/>
      <c r="Z220" s="67"/>
      <c r="AA220" s="67"/>
      <c r="AB220" s="67"/>
    </row>
    <row r="221" spans="25:28" s="11" customFormat="1" ht="17.100000000000001" customHeight="1" x14ac:dyDescent="0.2">
      <c r="Y221" s="66"/>
      <c r="Z221" s="67"/>
      <c r="AA221" s="67"/>
      <c r="AB221" s="67"/>
    </row>
    <row r="222" spans="25:28" s="11" customFormat="1" ht="17.100000000000001" customHeight="1" x14ac:dyDescent="0.2">
      <c r="Y222" s="66"/>
      <c r="Z222" s="67"/>
      <c r="AA222" s="67"/>
      <c r="AB222" s="67"/>
    </row>
    <row r="223" spans="25:28" s="11" customFormat="1" ht="17.100000000000001" customHeight="1" x14ac:dyDescent="0.2">
      <c r="Y223" s="66"/>
      <c r="Z223" s="67"/>
      <c r="AA223" s="67"/>
      <c r="AB223" s="67"/>
    </row>
    <row r="224" spans="25:28" s="11" customFormat="1" ht="17.100000000000001" customHeight="1" x14ac:dyDescent="0.2">
      <c r="Y224" s="66"/>
      <c r="Z224" s="67"/>
      <c r="AA224" s="67"/>
      <c r="AB224" s="67"/>
    </row>
    <row r="225" spans="25:28" s="11" customFormat="1" ht="17.100000000000001" customHeight="1" x14ac:dyDescent="0.2">
      <c r="Y225" s="66"/>
      <c r="Z225" s="67"/>
      <c r="AA225" s="67"/>
      <c r="AB225" s="67"/>
    </row>
    <row r="226" spans="25:28" s="11" customFormat="1" ht="17.100000000000001" customHeight="1" x14ac:dyDescent="0.2">
      <c r="Y226" s="66"/>
      <c r="Z226" s="67"/>
      <c r="AA226" s="67"/>
      <c r="AB226" s="67"/>
    </row>
    <row r="227" spans="25:28" s="11" customFormat="1" ht="17.100000000000001" customHeight="1" x14ac:dyDescent="0.2">
      <c r="Y227" s="66"/>
      <c r="Z227" s="67"/>
      <c r="AA227" s="67"/>
      <c r="AB227" s="67"/>
    </row>
    <row r="228" spans="25:28" s="11" customFormat="1" ht="17.100000000000001" customHeight="1" x14ac:dyDescent="0.2">
      <c r="Y228" s="66"/>
      <c r="Z228" s="67"/>
      <c r="AA228" s="67"/>
      <c r="AB228" s="67"/>
    </row>
    <row r="229" spans="25:28" s="11" customFormat="1" ht="17.100000000000001" customHeight="1" x14ac:dyDescent="0.2">
      <c r="Y229" s="66"/>
      <c r="Z229" s="67"/>
      <c r="AA229" s="67"/>
      <c r="AB229" s="67"/>
    </row>
    <row r="230" spans="25:28" s="11" customFormat="1" ht="17.100000000000001" customHeight="1" x14ac:dyDescent="0.2">
      <c r="Y230" s="66"/>
      <c r="Z230" s="67"/>
      <c r="AA230" s="67"/>
      <c r="AB230" s="67"/>
    </row>
    <row r="231" spans="25:28" s="11" customFormat="1" ht="17.100000000000001" customHeight="1" x14ac:dyDescent="0.2">
      <c r="Y231" s="66"/>
      <c r="Z231" s="67"/>
      <c r="AA231" s="67"/>
      <c r="AB231" s="67"/>
    </row>
    <row r="232" spans="25:28" s="11" customFormat="1" ht="17.100000000000001" customHeight="1" x14ac:dyDescent="0.2">
      <c r="Y232" s="66"/>
      <c r="Z232" s="67"/>
      <c r="AA232" s="67"/>
      <c r="AB232" s="67"/>
    </row>
    <row r="233" spans="25:28" s="11" customFormat="1" ht="17.100000000000001" customHeight="1" x14ac:dyDescent="0.2">
      <c r="Y233" s="66"/>
      <c r="Z233" s="67"/>
      <c r="AA233" s="67"/>
      <c r="AB233" s="67"/>
    </row>
    <row r="234" spans="25:28" s="11" customFormat="1" ht="17.100000000000001" customHeight="1" x14ac:dyDescent="0.2">
      <c r="Y234" s="66"/>
      <c r="Z234" s="67"/>
      <c r="AA234" s="67"/>
      <c r="AB234" s="67"/>
    </row>
    <row r="235" spans="25:28" s="11" customFormat="1" ht="17.100000000000001" customHeight="1" x14ac:dyDescent="0.2">
      <c r="Y235" s="66"/>
      <c r="Z235" s="67"/>
      <c r="AA235" s="67"/>
      <c r="AB235" s="67"/>
    </row>
    <row r="236" spans="25:28" s="11" customFormat="1" ht="17.100000000000001" customHeight="1" x14ac:dyDescent="0.2">
      <c r="Y236" s="66"/>
      <c r="Z236" s="67"/>
      <c r="AA236" s="67"/>
      <c r="AB236" s="67"/>
    </row>
    <row r="237" spans="25:28" s="11" customFormat="1" ht="17.100000000000001" customHeight="1" x14ac:dyDescent="0.2">
      <c r="Y237" s="66"/>
      <c r="Z237" s="67"/>
      <c r="AA237" s="67"/>
      <c r="AB237" s="67"/>
    </row>
    <row r="238" spans="25:28" s="11" customFormat="1" ht="17.100000000000001" customHeight="1" x14ac:dyDescent="0.2">
      <c r="Y238" s="66"/>
      <c r="Z238" s="67"/>
      <c r="AA238" s="67"/>
      <c r="AB238" s="67"/>
    </row>
    <row r="239" spans="25:28" s="11" customFormat="1" ht="17.100000000000001" customHeight="1" x14ac:dyDescent="0.2">
      <c r="Y239" s="66"/>
      <c r="Z239" s="67"/>
      <c r="AA239" s="67"/>
      <c r="AB239" s="67"/>
    </row>
    <row r="240" spans="25:28" s="11" customFormat="1" ht="17.100000000000001" customHeight="1" x14ac:dyDescent="0.2">
      <c r="Y240" s="66"/>
      <c r="Z240" s="67"/>
      <c r="AA240" s="67"/>
      <c r="AB240" s="67"/>
    </row>
    <row r="241" spans="25:28" s="11" customFormat="1" ht="17.100000000000001" customHeight="1" x14ac:dyDescent="0.2">
      <c r="Y241" s="66"/>
      <c r="Z241" s="67"/>
      <c r="AA241" s="67"/>
      <c r="AB241" s="67"/>
    </row>
    <row r="242" spans="25:28" s="11" customFormat="1" ht="17.100000000000001" customHeight="1" x14ac:dyDescent="0.2">
      <c r="Y242" s="66"/>
      <c r="Z242" s="67"/>
      <c r="AA242" s="67"/>
      <c r="AB242" s="67"/>
    </row>
    <row r="243" spans="25:28" s="11" customFormat="1" ht="17.100000000000001" customHeight="1" x14ac:dyDescent="0.2">
      <c r="Y243" s="66"/>
      <c r="Z243" s="67"/>
      <c r="AA243" s="67"/>
      <c r="AB243" s="67"/>
    </row>
    <row r="244" spans="25:28" s="11" customFormat="1" ht="17.100000000000001" customHeight="1" x14ac:dyDescent="0.2">
      <c r="Y244" s="66"/>
      <c r="Z244" s="67"/>
      <c r="AA244" s="67"/>
      <c r="AB244" s="67"/>
    </row>
    <row r="245" spans="25:28" s="11" customFormat="1" ht="17.100000000000001" customHeight="1" x14ac:dyDescent="0.2">
      <c r="Y245" s="66"/>
      <c r="Z245" s="67"/>
      <c r="AA245" s="67"/>
      <c r="AB245" s="67"/>
    </row>
    <row r="246" spans="25:28" s="11" customFormat="1" ht="17.100000000000001" customHeight="1" x14ac:dyDescent="0.2">
      <c r="Y246" s="66"/>
      <c r="Z246" s="67"/>
      <c r="AA246" s="67"/>
      <c r="AB246" s="67"/>
    </row>
    <row r="247" spans="25:28" s="11" customFormat="1" ht="17.100000000000001" customHeight="1" x14ac:dyDescent="0.2">
      <c r="Y247" s="66"/>
      <c r="Z247" s="67"/>
      <c r="AA247" s="67"/>
      <c r="AB247" s="67"/>
    </row>
    <row r="248" spans="25:28" s="11" customFormat="1" ht="17.100000000000001" customHeight="1" x14ac:dyDescent="0.2">
      <c r="Y248" s="66"/>
      <c r="Z248" s="67"/>
      <c r="AA248" s="67"/>
      <c r="AB248" s="67"/>
    </row>
    <row r="249" spans="25:28" s="11" customFormat="1" ht="17.100000000000001" customHeight="1" x14ac:dyDescent="0.2">
      <c r="Y249" s="66"/>
      <c r="Z249" s="67"/>
      <c r="AA249" s="67"/>
      <c r="AB249" s="67"/>
    </row>
    <row r="250" spans="25:28" s="11" customFormat="1" ht="17.100000000000001" customHeight="1" x14ac:dyDescent="0.2">
      <c r="Y250" s="66"/>
      <c r="Z250" s="67"/>
      <c r="AA250" s="67"/>
      <c r="AB250" s="67"/>
    </row>
    <row r="251" spans="25:28" s="11" customFormat="1" ht="17.100000000000001" customHeight="1" x14ac:dyDescent="0.2">
      <c r="Y251" s="66"/>
      <c r="Z251" s="67"/>
      <c r="AA251" s="67"/>
      <c r="AB251" s="67"/>
    </row>
    <row r="252" spans="25:28" s="11" customFormat="1" ht="17.100000000000001" customHeight="1" x14ac:dyDescent="0.2">
      <c r="Y252" s="66"/>
      <c r="Z252" s="67"/>
      <c r="AA252" s="67"/>
      <c r="AB252" s="67"/>
    </row>
    <row r="253" spans="25:28" s="11" customFormat="1" ht="17.100000000000001" customHeight="1" x14ac:dyDescent="0.2">
      <c r="Y253" s="66"/>
      <c r="Z253" s="67"/>
      <c r="AA253" s="67"/>
      <c r="AB253" s="67"/>
    </row>
    <row r="254" spans="25:28" s="11" customFormat="1" ht="17.100000000000001" customHeight="1" x14ac:dyDescent="0.2">
      <c r="Y254" s="66"/>
      <c r="Z254" s="67"/>
      <c r="AA254" s="67"/>
      <c r="AB254" s="67"/>
    </row>
    <row r="255" spans="25:28" s="11" customFormat="1" ht="17.100000000000001" customHeight="1" x14ac:dyDescent="0.2">
      <c r="Y255" s="66"/>
      <c r="Z255" s="67"/>
      <c r="AA255" s="67"/>
      <c r="AB255" s="67"/>
    </row>
    <row r="256" spans="25:28" s="11" customFormat="1" ht="17.100000000000001" customHeight="1" x14ac:dyDescent="0.2">
      <c r="Y256" s="66"/>
      <c r="Z256" s="67"/>
      <c r="AA256" s="67"/>
      <c r="AB256" s="67"/>
    </row>
    <row r="257" spans="25:28" s="11" customFormat="1" ht="17.100000000000001" customHeight="1" x14ac:dyDescent="0.2">
      <c r="Y257" s="66"/>
      <c r="Z257" s="67"/>
      <c r="AA257" s="67"/>
      <c r="AB257" s="67"/>
    </row>
    <row r="258" spans="25:28" s="11" customFormat="1" ht="17.100000000000001" customHeight="1" x14ac:dyDescent="0.2">
      <c r="Y258" s="66"/>
      <c r="Z258" s="67"/>
      <c r="AA258" s="67"/>
      <c r="AB258" s="67"/>
    </row>
    <row r="259" spans="25:28" s="11" customFormat="1" ht="17.100000000000001" customHeight="1" x14ac:dyDescent="0.2">
      <c r="Y259" s="66"/>
      <c r="Z259" s="67"/>
      <c r="AA259" s="67"/>
      <c r="AB259" s="67"/>
    </row>
    <row r="260" spans="25:28" s="11" customFormat="1" ht="17.100000000000001" customHeight="1" x14ac:dyDescent="0.2">
      <c r="Y260" s="66"/>
      <c r="Z260" s="67"/>
      <c r="AA260" s="67"/>
      <c r="AB260" s="67"/>
    </row>
    <row r="261" spans="25:28" s="11" customFormat="1" ht="17.100000000000001" customHeight="1" x14ac:dyDescent="0.2">
      <c r="Y261" s="66"/>
      <c r="Z261" s="67"/>
      <c r="AA261" s="67"/>
      <c r="AB261" s="67"/>
    </row>
    <row r="262" spans="25:28" s="11" customFormat="1" ht="17.100000000000001" customHeight="1" x14ac:dyDescent="0.2">
      <c r="Y262" s="66"/>
      <c r="Z262" s="67"/>
      <c r="AA262" s="67"/>
      <c r="AB262" s="67"/>
    </row>
    <row r="263" spans="25:28" s="11" customFormat="1" ht="17.100000000000001" customHeight="1" x14ac:dyDescent="0.2">
      <c r="Y263" s="66"/>
      <c r="Z263" s="67"/>
      <c r="AA263" s="67"/>
      <c r="AB263" s="67"/>
    </row>
    <row r="264" spans="25:28" s="11" customFormat="1" ht="17.100000000000001" customHeight="1" x14ac:dyDescent="0.2">
      <c r="Y264" s="66"/>
      <c r="Z264" s="67"/>
      <c r="AA264" s="67"/>
      <c r="AB264" s="67"/>
    </row>
    <row r="265" spans="25:28" s="11" customFormat="1" ht="17.100000000000001" customHeight="1" x14ac:dyDescent="0.2">
      <c r="Y265" s="66"/>
      <c r="Z265" s="67"/>
      <c r="AA265" s="67"/>
      <c r="AB265" s="67"/>
    </row>
    <row r="266" spans="25:28" s="11" customFormat="1" ht="17.100000000000001" customHeight="1" x14ac:dyDescent="0.2">
      <c r="Y266" s="66"/>
      <c r="Z266" s="67"/>
      <c r="AA266" s="67"/>
      <c r="AB266" s="67"/>
    </row>
    <row r="267" spans="25:28" s="11" customFormat="1" ht="17.100000000000001" customHeight="1" x14ac:dyDescent="0.2">
      <c r="Y267" s="66"/>
      <c r="Z267" s="67"/>
      <c r="AA267" s="67"/>
      <c r="AB267" s="67"/>
    </row>
    <row r="268" spans="25:28" s="11" customFormat="1" ht="17.100000000000001" customHeight="1" x14ac:dyDescent="0.2">
      <c r="Y268" s="66"/>
      <c r="Z268" s="67"/>
      <c r="AA268" s="67"/>
      <c r="AB268" s="67"/>
    </row>
    <row r="269" spans="25:28" s="11" customFormat="1" ht="17.100000000000001" customHeight="1" x14ac:dyDescent="0.2">
      <c r="Y269" s="66"/>
      <c r="Z269" s="67"/>
      <c r="AA269" s="67"/>
      <c r="AB269" s="67"/>
    </row>
    <row r="270" spans="25:28" s="11" customFormat="1" ht="17.100000000000001" customHeight="1" x14ac:dyDescent="0.2">
      <c r="Y270" s="66"/>
      <c r="Z270" s="67"/>
      <c r="AA270" s="67"/>
      <c r="AB270" s="67"/>
    </row>
    <row r="271" spans="25:28" s="11" customFormat="1" ht="17.100000000000001" customHeight="1" x14ac:dyDescent="0.2">
      <c r="Y271" s="66"/>
      <c r="Z271" s="67"/>
      <c r="AA271" s="67"/>
      <c r="AB271" s="67"/>
    </row>
    <row r="272" spans="25:28" s="11" customFormat="1" ht="17.100000000000001" customHeight="1" x14ac:dyDescent="0.2">
      <c r="Y272" s="66"/>
      <c r="Z272" s="67"/>
      <c r="AA272" s="67"/>
      <c r="AB272" s="67"/>
    </row>
    <row r="273" spans="25:28" s="11" customFormat="1" ht="17.100000000000001" customHeight="1" x14ac:dyDescent="0.2">
      <c r="Y273" s="66"/>
      <c r="Z273" s="67"/>
      <c r="AA273" s="67"/>
      <c r="AB273" s="67"/>
    </row>
  </sheetData>
  <sheetProtection sheet="1" objects="1" scenarios="1" formatCells="0" formatColumns="0" formatRows="0" insertColumns="0" insertRows="0" deleteColumns="0" deleteRows="0" sort="0" autoFilter="0" pivotTables="0"/>
  <mergeCells count="53">
    <mergeCell ref="P67:X67"/>
    <mergeCell ref="B68:C68"/>
    <mergeCell ref="D68:E68"/>
    <mergeCell ref="F68:J68"/>
    <mergeCell ref="K68:L68"/>
    <mergeCell ref="N68:O68"/>
    <mergeCell ref="P68:X68"/>
    <mergeCell ref="B67:C67"/>
    <mergeCell ref="D67:E67"/>
    <mergeCell ref="F67:J67"/>
    <mergeCell ref="K67:L67"/>
    <mergeCell ref="N67:O67"/>
    <mergeCell ref="B65:L65"/>
    <mergeCell ref="N65:X65"/>
    <mergeCell ref="B66:C66"/>
    <mergeCell ref="D66:E66"/>
    <mergeCell ref="F66:J66"/>
    <mergeCell ref="K66:L66"/>
    <mergeCell ref="N66:O66"/>
    <mergeCell ref="P66:X66"/>
    <mergeCell ref="B9:H9"/>
    <mergeCell ref="S9:X9"/>
    <mergeCell ref="F11:L11"/>
    <mergeCell ref="N11:T11"/>
    <mergeCell ref="F20:L20"/>
    <mergeCell ref="N20:T20"/>
    <mergeCell ref="U20:U21"/>
    <mergeCell ref="E11:E12"/>
    <mergeCell ref="E20:E21"/>
    <mergeCell ref="U11:U12"/>
    <mergeCell ref="F29:L29"/>
    <mergeCell ref="N29:T29"/>
    <mergeCell ref="B2:C2"/>
    <mergeCell ref="D2:E2"/>
    <mergeCell ref="B4:N8"/>
    <mergeCell ref="V5:W5"/>
    <mergeCell ref="V8:W8"/>
    <mergeCell ref="H2:J2"/>
    <mergeCell ref="K2:L2"/>
    <mergeCell ref="E56:E57"/>
    <mergeCell ref="U56:U57"/>
    <mergeCell ref="E29:E30"/>
    <mergeCell ref="U29:U30"/>
    <mergeCell ref="E38:E39"/>
    <mergeCell ref="U38:U39"/>
    <mergeCell ref="E47:E48"/>
    <mergeCell ref="U47:U48"/>
    <mergeCell ref="F56:L56"/>
    <mergeCell ref="N56:T56"/>
    <mergeCell ref="F38:L38"/>
    <mergeCell ref="N38:T38"/>
    <mergeCell ref="F47:L47"/>
    <mergeCell ref="N47:T47"/>
  </mergeCells>
  <conditionalFormatting sqref="S49:T53 N49:R54">
    <cfRule type="expression" dxfId="930" priority="896" stopIfTrue="1">
      <formula>AND(N49&lt;&gt;"",MATCH(DATE($S$54,$T$54,N49),Courses,0))</formula>
    </cfRule>
    <cfRule type="expression" dxfId="929" priority="897" stopIfTrue="1">
      <formula>AND(N49&lt;&gt;"",MATCH(DATE($S$54,$T$54,N49),Event,0))</formula>
    </cfRule>
    <cfRule type="expression" dxfId="928" priority="898" stopIfTrue="1">
      <formula>AND(N49&lt;&gt;"",MATCH(DATE($S$54,$T$54,N49),Holiday,0))</formula>
    </cfRule>
  </conditionalFormatting>
  <conditionalFormatting sqref="K58:L62 F58:J63">
    <cfRule type="expression" dxfId="927" priority="899" stopIfTrue="1">
      <formula>AND(F58&lt;&gt;"",MATCH(DATE($K$63,$L$63,F58),Courses,0))</formula>
    </cfRule>
    <cfRule type="expression" dxfId="926" priority="900" stopIfTrue="1">
      <formula>AND(F58&lt;&gt;"",MATCH(DATE($K$63,$L$63,F58),Event,0))</formula>
    </cfRule>
    <cfRule type="expression" dxfId="925" priority="901" stopIfTrue="1">
      <formula>AND(F58&lt;&gt;"",MATCH(DATE($K$63,$L$63,F58),Holiday,0))</formula>
    </cfRule>
  </conditionalFormatting>
  <conditionalFormatting sqref="S58:T62 N58:R63">
    <cfRule type="expression" dxfId="924" priority="902" stopIfTrue="1">
      <formula>AND(N58&lt;&gt;"",MATCH(DATE($S$63,$T$63,N58),Courses,0))</formula>
    </cfRule>
    <cfRule type="expression" dxfId="923" priority="903" stopIfTrue="1">
      <formula>AND(N58&lt;&gt;"",MATCH(DATE($S$63,$T$63,N58),Event,0))</formula>
    </cfRule>
    <cfRule type="expression" dxfId="922" priority="904" stopIfTrue="1">
      <formula>AND(N58&lt;&gt;"",MATCH(DATE($S$63,$T$63,N58),Holiday,0))</formula>
    </cfRule>
  </conditionalFormatting>
  <conditionalFormatting sqref="K49:L53 F49:J54">
    <cfRule type="expression" dxfId="921" priority="905" stopIfTrue="1">
      <formula>AND(F49&lt;&gt;"",MATCH(DATE($K$54,$L$54,F49),Courses,0))</formula>
    </cfRule>
    <cfRule type="expression" dxfId="920" priority="906" stopIfTrue="1">
      <formula>AND(F49&lt;&gt;"",MATCH(DATE($K$54,$L$54,F49),Event,0))</formula>
    </cfRule>
    <cfRule type="expression" dxfId="919" priority="907" stopIfTrue="1">
      <formula>AND(F49&lt;&gt;"",MATCH(DATE($K$54,$L$54,F49),Holiday,0))</formula>
    </cfRule>
  </conditionalFormatting>
  <conditionalFormatting sqref="K40:L44 F40:J45">
    <cfRule type="expression" dxfId="918" priority="908" stopIfTrue="1">
      <formula>AND(F40&lt;&gt;"",MATCH(DATE($K$45,$L$45,F40),Courses,0))</formula>
    </cfRule>
    <cfRule type="expression" dxfId="917" priority="909" stopIfTrue="1">
      <formula>AND(F40&lt;&gt;"",MATCH(DATE($K$45,$L$45,F40),Event,0))</formula>
    </cfRule>
    <cfRule type="expression" dxfId="916" priority="910" stopIfTrue="1">
      <formula>AND(F40&lt;&gt;"",MATCH(DATE($K$45,$L$45,F40),Holiday,0))</formula>
    </cfRule>
  </conditionalFormatting>
  <conditionalFormatting sqref="S40:T44 N40:R45">
    <cfRule type="expression" dxfId="915" priority="911" stopIfTrue="1">
      <formula>AND(N40&lt;&gt;"",MATCH(DATE($S$45,$T$45,N40),Courses,0))</formula>
    </cfRule>
    <cfRule type="expression" dxfId="914" priority="912" stopIfTrue="1">
      <formula>MATCH(DATE($S$45,$T$45,N40),Event,0)</formula>
    </cfRule>
    <cfRule type="expression" dxfId="913" priority="913" stopIfTrue="1">
      <formula>AND(N40&lt;&gt;"",MATCH(DATE($S$45,$T$45,N40),Holiday,0))</formula>
    </cfRule>
  </conditionalFormatting>
  <conditionalFormatting sqref="K31:L35 F31:J36">
    <cfRule type="expression" dxfId="912" priority="914" stopIfTrue="1">
      <formula>AND(F31&lt;&gt;"",MATCH(DATE($K$36,$L$36,F31),Courses,0))</formula>
    </cfRule>
    <cfRule type="expression" dxfId="911" priority="915" stopIfTrue="1">
      <formula>AND(F31&lt;&gt;"",MATCH(DATE($K$36,$L$36,F31),Event,0))</formula>
    </cfRule>
    <cfRule type="expression" dxfId="910" priority="916" stopIfTrue="1">
      <formula>AND(F31&lt;&gt;"",MATCH(DATE($K$36,$L$36,F31),Holiday,0))</formula>
    </cfRule>
  </conditionalFormatting>
  <conditionalFormatting sqref="S31:T35 M35 N31:R36">
    <cfRule type="expression" dxfId="909" priority="917" stopIfTrue="1">
      <formula>AND(M31&lt;&gt;"",MATCH(DATE($S$36,$T$36,M31),Courses,0))</formula>
    </cfRule>
    <cfRule type="expression" dxfId="908" priority="918" stopIfTrue="1">
      <formula>AND(M31&lt;&gt;"",MATCH(DATE($S$36,$T$36,M31),Event,0))</formula>
    </cfRule>
    <cfRule type="expression" dxfId="907" priority="919" stopIfTrue="1">
      <formula>AND(M31&lt;&gt;"",MATCH(DATE($S$36,$T$36,M31),Holiday,0))</formula>
    </cfRule>
  </conditionalFormatting>
  <conditionalFormatting sqref="S22:T26 N22:R27">
    <cfRule type="expression" dxfId="906" priority="920" stopIfTrue="1">
      <formula>AND(N22&lt;&gt;"",MATCH(DATE($S$27,$T$27,N22),Courses,0))</formula>
    </cfRule>
    <cfRule type="expression" dxfId="905" priority="921" stopIfTrue="1">
      <formula>AND(N22&lt;&gt;"",MATCH(DATE($S$27,$T$27,N22),Event,0))</formula>
    </cfRule>
    <cfRule type="expression" dxfId="904" priority="922" stopIfTrue="1">
      <formula>AND(N22&lt;&gt;"",MATCH(DATE($S$27,$T$27,N22),Holiday,0))</formula>
    </cfRule>
  </conditionalFormatting>
  <conditionalFormatting sqref="K13:L17 F13:J18">
    <cfRule type="expression" dxfId="903" priority="923" stopIfTrue="1">
      <formula>AND(F13&lt;&gt;"",MATCH(DATE($K$18,$L$18,F13),Courses,0))</formula>
    </cfRule>
    <cfRule type="expression" dxfId="902" priority="924" stopIfTrue="1">
      <formula>AND(F13&lt;&gt;"",MATCH(DATE($K$18,$L$18,F13),Event,0))</formula>
    </cfRule>
    <cfRule type="expression" dxfId="901" priority="925" stopIfTrue="1">
      <formula>AND(F13&lt;&gt;"",MATCH(DATE($K$18,$L$18,F13),Holiday,0))</formula>
    </cfRule>
  </conditionalFormatting>
  <conditionalFormatting sqref="S13:T17 N13:R18">
    <cfRule type="expression" dxfId="900" priority="926" stopIfTrue="1">
      <formula>AND(N13&lt;&gt;"",MATCH(DATE($S$18,$T$18,N13),Courses,0))</formula>
    </cfRule>
    <cfRule type="expression" dxfId="899" priority="927" stopIfTrue="1">
      <formula>AND(N13&lt;&gt;"",MATCH(DATE($S$18,$T$18,N13),Event,0))</formula>
    </cfRule>
    <cfRule type="expression" dxfId="898" priority="928" stopIfTrue="1">
      <formula>AND(N13&lt;&gt;"",MATCH(DATE($S$18,$T$18,N13),Holiday,0))</formula>
    </cfRule>
  </conditionalFormatting>
  <conditionalFormatting sqref="K22:L26 F22:J27">
    <cfRule type="expression" dxfId="897" priority="929" stopIfTrue="1">
      <formula>AND(F22&lt;&gt;"",MATCH(DATE($K$27,$L$27,F22),Courses,0))</formula>
    </cfRule>
    <cfRule type="expression" dxfId="896" priority="930" stopIfTrue="1">
      <formula>AND(F22&lt;&gt;"",MATCH(DATE($K$27,$L$27,F22),Event,0))</formula>
    </cfRule>
    <cfRule type="expression" dxfId="895" priority="931" stopIfTrue="1">
      <formula>AND(F22&lt;&gt;"",MATCH(DATE($K$27,$L$27,F22),Holiday,0))</formula>
    </cfRule>
  </conditionalFormatting>
  <conditionalFormatting sqref="N58:T63">
    <cfRule type="cellIs" dxfId="894" priority="895" stopIfTrue="1" operator="equal">
      <formula>""</formula>
    </cfRule>
  </conditionalFormatting>
  <conditionalFormatting sqref="F58:L63">
    <cfRule type="cellIs" dxfId="893" priority="894" stopIfTrue="1" operator="equal">
      <formula>""</formula>
    </cfRule>
  </conditionalFormatting>
  <conditionalFormatting sqref="N49:T54">
    <cfRule type="cellIs" dxfId="892" priority="893" stopIfTrue="1" operator="equal">
      <formula>""</formula>
    </cfRule>
  </conditionalFormatting>
  <conditionalFormatting sqref="F49:L54">
    <cfRule type="cellIs" dxfId="891" priority="892" stopIfTrue="1" operator="equal">
      <formula>""</formula>
    </cfRule>
  </conditionalFormatting>
  <conditionalFormatting sqref="N40:T45">
    <cfRule type="cellIs" dxfId="890" priority="891" stopIfTrue="1" operator="equal">
      <formula>""</formula>
    </cfRule>
  </conditionalFormatting>
  <conditionalFormatting sqref="F40:L45">
    <cfRule type="cellIs" dxfId="889" priority="883" stopIfTrue="1" operator="equal">
      <formula>""</formula>
    </cfRule>
  </conditionalFormatting>
  <conditionalFormatting sqref="F22:L27">
    <cfRule type="cellIs" dxfId="888" priority="889" stopIfTrue="1" operator="equal">
      <formula>""</formula>
    </cfRule>
  </conditionalFormatting>
  <conditionalFormatting sqref="N13:T18">
    <cfRule type="cellIs" dxfId="887" priority="888" stopIfTrue="1" operator="equal">
      <formula>""</formula>
    </cfRule>
  </conditionalFormatting>
  <conditionalFormatting sqref="F13:L18">
    <cfRule type="cellIs" dxfId="886" priority="884" stopIfTrue="1" operator="equal">
      <formula>""</formula>
    </cfRule>
  </conditionalFormatting>
  <conditionalFormatting sqref="N22:T27">
    <cfRule type="cellIs" dxfId="885" priority="887" stopIfTrue="1" operator="equal">
      <formula>""</formula>
    </cfRule>
  </conditionalFormatting>
  <conditionalFormatting sqref="F31:L36">
    <cfRule type="cellIs" dxfId="884" priority="886" stopIfTrue="1" operator="equal">
      <formula>""</formula>
    </cfRule>
  </conditionalFormatting>
  <conditionalFormatting sqref="M35:T35 N31:T34 N36:T36">
    <cfRule type="cellIs" dxfId="883" priority="885" stopIfTrue="1" operator="equal">
      <formula>""</formula>
    </cfRule>
  </conditionalFormatting>
  <conditionalFormatting sqref="F40">
    <cfRule type="expression" dxfId="882" priority="890" stopIfTrue="1">
      <formula>AND(F40&lt;&gt;"",SUMPRODUCT(($B$38:$B$45=F40)*1))</formula>
    </cfRule>
  </conditionalFormatting>
  <conditionalFormatting sqref="G40">
    <cfRule type="expression" dxfId="881" priority="882" stopIfTrue="1">
      <formula>AND(G40&lt;&gt;"",SUMPRODUCT(($B$38:$B$45=G40)*1))</formula>
    </cfRule>
  </conditionalFormatting>
  <conditionalFormatting sqref="G41">
    <cfRule type="expression" dxfId="880" priority="881" stopIfTrue="1">
      <formula>AND(G41&lt;&gt;"",SUMPRODUCT(($B$38:$B$45=G41)*1))</formula>
    </cfRule>
  </conditionalFormatting>
  <conditionalFormatting sqref="G42">
    <cfRule type="expression" dxfId="879" priority="880" stopIfTrue="1">
      <formula>AND(G42&lt;&gt;"",SUMPRODUCT(($B$38:$B$45=G42)*1))</formula>
    </cfRule>
  </conditionalFormatting>
  <conditionalFormatting sqref="G43">
    <cfRule type="expression" dxfId="878" priority="879" stopIfTrue="1">
      <formula>AND(G43&lt;&gt;"",SUMPRODUCT(($B$38:$B$45=G43)*1))</formula>
    </cfRule>
  </conditionalFormatting>
  <conditionalFormatting sqref="G44">
    <cfRule type="expression" dxfId="877" priority="878" stopIfTrue="1">
      <formula>AND(G44&lt;&gt;"",SUMPRODUCT(($B$38:$B$45=G44)*1))</formula>
    </cfRule>
  </conditionalFormatting>
  <conditionalFormatting sqref="G45">
    <cfRule type="expression" dxfId="876" priority="877" stopIfTrue="1">
      <formula>AND(G45&lt;&gt;"",SUMPRODUCT(($B$38:$B$45=G45)*1))</formula>
    </cfRule>
  </conditionalFormatting>
  <conditionalFormatting sqref="G40">
    <cfRule type="expression" dxfId="875" priority="876" stopIfTrue="1">
      <formula>AND(G40&lt;&gt;"",SUMPRODUCT(($B$38:$B$45=G40)*1))</formula>
    </cfRule>
  </conditionalFormatting>
  <conditionalFormatting sqref="H40">
    <cfRule type="expression" dxfId="874" priority="875" stopIfTrue="1">
      <formula>AND(H40&lt;&gt;"",SUMPRODUCT(($B$38:$B$45=H40)*1))</formula>
    </cfRule>
  </conditionalFormatting>
  <conditionalFormatting sqref="H40">
    <cfRule type="expression" dxfId="873" priority="874" stopIfTrue="1">
      <formula>AND(H40&lt;&gt;"",SUMPRODUCT(($B$38:$B$45=H40)*1))</formula>
    </cfRule>
  </conditionalFormatting>
  <conditionalFormatting sqref="I40">
    <cfRule type="expression" dxfId="872" priority="873" stopIfTrue="1">
      <formula>AND(I40&lt;&gt;"",SUMPRODUCT(($B$38:$B$45=I40)*1))</formula>
    </cfRule>
  </conditionalFormatting>
  <conditionalFormatting sqref="I40">
    <cfRule type="expression" dxfId="871" priority="872" stopIfTrue="1">
      <formula>AND(I40&lt;&gt;"",SUMPRODUCT(($B$38:$B$45=I40)*1))</formula>
    </cfRule>
  </conditionalFormatting>
  <conditionalFormatting sqref="J40">
    <cfRule type="expression" dxfId="870" priority="871" stopIfTrue="1">
      <formula>AND(J40&lt;&gt;"",SUMPRODUCT(($B$38:$B$45=J40)*1))</formula>
    </cfRule>
  </conditionalFormatting>
  <conditionalFormatting sqref="J40">
    <cfRule type="expression" dxfId="869" priority="870" stopIfTrue="1">
      <formula>AND(J40&lt;&gt;"",SUMPRODUCT(($B$38:$B$45=J40)*1))</formula>
    </cfRule>
  </conditionalFormatting>
  <conditionalFormatting sqref="K40">
    <cfRule type="expression" dxfId="868" priority="869" stopIfTrue="1">
      <formula>AND(K40&lt;&gt;"",SUMPRODUCT(($B$38:$B$45=K40)*1))</formula>
    </cfRule>
  </conditionalFormatting>
  <conditionalFormatting sqref="K40">
    <cfRule type="expression" dxfId="867" priority="868" stopIfTrue="1">
      <formula>AND(K40&lt;&gt;"",SUMPRODUCT(($B$38:$B$45=K40)*1))</formula>
    </cfRule>
  </conditionalFormatting>
  <conditionalFormatting sqref="L40">
    <cfRule type="expression" dxfId="866" priority="867" stopIfTrue="1">
      <formula>AND(L40&lt;&gt;"",SUMPRODUCT(($B$38:$B$45=L40)*1))</formula>
    </cfRule>
  </conditionalFormatting>
  <conditionalFormatting sqref="L40">
    <cfRule type="expression" dxfId="865" priority="866" stopIfTrue="1">
      <formula>AND(L40&lt;&gt;"",SUMPRODUCT(($B$38:$B$45=L40)*1))</formula>
    </cfRule>
  </conditionalFormatting>
  <conditionalFormatting sqref="L41">
    <cfRule type="expression" dxfId="864" priority="865" stopIfTrue="1">
      <formula>AND(L41&lt;&gt;"",SUMPRODUCT(($B$38:$B$45=L41)*1))</formula>
    </cfRule>
  </conditionalFormatting>
  <conditionalFormatting sqref="L41">
    <cfRule type="expression" dxfId="863" priority="864" stopIfTrue="1">
      <formula>AND(L41&lt;&gt;"",SUMPRODUCT(($B$38:$B$45=L41)*1))</formula>
    </cfRule>
  </conditionalFormatting>
  <conditionalFormatting sqref="K41">
    <cfRule type="expression" dxfId="862" priority="863" stopIfTrue="1">
      <formula>AND(K41&lt;&gt;"",SUMPRODUCT(($B$38:$B$45=K41)*1))</formula>
    </cfRule>
  </conditionalFormatting>
  <conditionalFormatting sqref="K41">
    <cfRule type="expression" dxfId="861" priority="862" stopIfTrue="1">
      <formula>AND(K41&lt;&gt;"",SUMPRODUCT(($B$38:$B$45=K41)*1))</formula>
    </cfRule>
  </conditionalFormatting>
  <conditionalFormatting sqref="J41">
    <cfRule type="expression" dxfId="860" priority="861" stopIfTrue="1">
      <formula>AND(J41&lt;&gt;"",SUMPRODUCT(($B$38:$B$45=J41)*1))</formula>
    </cfRule>
  </conditionalFormatting>
  <conditionalFormatting sqref="J41">
    <cfRule type="expression" dxfId="859" priority="860" stopIfTrue="1">
      <formula>AND(J41&lt;&gt;"",SUMPRODUCT(($B$38:$B$45=J41)*1))</formula>
    </cfRule>
  </conditionalFormatting>
  <conditionalFormatting sqref="I41">
    <cfRule type="expression" dxfId="858" priority="859" stopIfTrue="1">
      <formula>AND(I41&lt;&gt;"",SUMPRODUCT(($B$38:$B$45=I41)*1))</formula>
    </cfRule>
  </conditionalFormatting>
  <conditionalFormatting sqref="I41">
    <cfRule type="expression" dxfId="857" priority="858" stopIfTrue="1">
      <formula>AND(I41&lt;&gt;"",SUMPRODUCT(($B$38:$B$45=I41)*1))</formula>
    </cfRule>
  </conditionalFormatting>
  <conditionalFormatting sqref="H41">
    <cfRule type="expression" dxfId="856" priority="857" stopIfTrue="1">
      <formula>AND(H41&lt;&gt;"",SUMPRODUCT(($B$38:$B$45=H41)*1))</formula>
    </cfRule>
  </conditionalFormatting>
  <conditionalFormatting sqref="H41">
    <cfRule type="expression" dxfId="855" priority="856" stopIfTrue="1">
      <formula>AND(H41&lt;&gt;"",SUMPRODUCT(($B$38:$B$45=H41)*1))</formula>
    </cfRule>
  </conditionalFormatting>
  <conditionalFormatting sqref="G41">
    <cfRule type="expression" dxfId="854" priority="855" stopIfTrue="1">
      <formula>AND(G41&lt;&gt;"",SUMPRODUCT(($B$38:$B$45=G41)*1))</formula>
    </cfRule>
  </conditionalFormatting>
  <conditionalFormatting sqref="G41">
    <cfRule type="expression" dxfId="853" priority="854" stopIfTrue="1">
      <formula>AND(G41&lt;&gt;"",SUMPRODUCT(($B$38:$B$45=G41)*1))</formula>
    </cfRule>
  </conditionalFormatting>
  <conditionalFormatting sqref="F41">
    <cfRule type="expression" dxfId="852" priority="853" stopIfTrue="1">
      <formula>AND(F41&lt;&gt;"",SUMPRODUCT(($B$38:$B$45=F41)*1))</formula>
    </cfRule>
  </conditionalFormatting>
  <conditionalFormatting sqref="F41">
    <cfRule type="expression" dxfId="851" priority="852" stopIfTrue="1">
      <formula>AND(F41&lt;&gt;"",SUMPRODUCT(($B$38:$B$45=F41)*1))</formula>
    </cfRule>
  </conditionalFormatting>
  <conditionalFormatting sqref="F41">
    <cfRule type="expression" dxfId="850" priority="851" stopIfTrue="1">
      <formula>AND(F41&lt;&gt;"",SUMPRODUCT(($B$38:$B$45=F41)*1))</formula>
    </cfRule>
  </conditionalFormatting>
  <conditionalFormatting sqref="F41">
    <cfRule type="expression" dxfId="849" priority="850" stopIfTrue="1">
      <formula>AND(F41&lt;&gt;"",SUMPRODUCT(($B$38:$B$45=F41)*1))</formula>
    </cfRule>
  </conditionalFormatting>
  <conditionalFormatting sqref="G41">
    <cfRule type="expression" dxfId="848" priority="849" stopIfTrue="1">
      <formula>AND(G41&lt;&gt;"",SUMPRODUCT(($B$38:$B$45=G41)*1))</formula>
    </cfRule>
  </conditionalFormatting>
  <conditionalFormatting sqref="G42">
    <cfRule type="expression" dxfId="847" priority="848" stopIfTrue="1">
      <formula>AND(G42&lt;&gt;"",SUMPRODUCT(($B$38:$B$45=G42)*1))</formula>
    </cfRule>
  </conditionalFormatting>
  <conditionalFormatting sqref="G41">
    <cfRule type="expression" dxfId="846" priority="847" stopIfTrue="1">
      <formula>AND(G41&lt;&gt;"",SUMPRODUCT(($B$38:$B$45=G41)*1))</formula>
    </cfRule>
  </conditionalFormatting>
  <conditionalFormatting sqref="H41">
    <cfRule type="expression" dxfId="845" priority="846" stopIfTrue="1">
      <formula>AND(H41&lt;&gt;"",SUMPRODUCT(($B$38:$B$45=H41)*1))</formula>
    </cfRule>
  </conditionalFormatting>
  <conditionalFormatting sqref="H41">
    <cfRule type="expression" dxfId="844" priority="845" stopIfTrue="1">
      <formula>AND(H41&lt;&gt;"",SUMPRODUCT(($B$38:$B$45=H41)*1))</formula>
    </cfRule>
  </conditionalFormatting>
  <conditionalFormatting sqref="I41">
    <cfRule type="expression" dxfId="843" priority="844" stopIfTrue="1">
      <formula>AND(I41&lt;&gt;"",SUMPRODUCT(($B$38:$B$45=I41)*1))</formula>
    </cfRule>
  </conditionalFormatting>
  <conditionalFormatting sqref="I41">
    <cfRule type="expression" dxfId="842" priority="843" stopIfTrue="1">
      <formula>AND(I41&lt;&gt;"",SUMPRODUCT(($B$38:$B$45=I41)*1))</formula>
    </cfRule>
  </conditionalFormatting>
  <conditionalFormatting sqref="J41">
    <cfRule type="expression" dxfId="841" priority="842" stopIfTrue="1">
      <formula>AND(J41&lt;&gt;"",SUMPRODUCT(($B$38:$B$45=J41)*1))</formula>
    </cfRule>
  </conditionalFormatting>
  <conditionalFormatting sqref="J41">
    <cfRule type="expression" dxfId="840" priority="841" stopIfTrue="1">
      <formula>AND(J41&lt;&gt;"",SUMPRODUCT(($B$38:$B$45=J41)*1))</formula>
    </cfRule>
  </conditionalFormatting>
  <conditionalFormatting sqref="K41">
    <cfRule type="expression" dxfId="839" priority="840" stopIfTrue="1">
      <formula>AND(K41&lt;&gt;"",SUMPRODUCT(($B$38:$B$45=K41)*1))</formula>
    </cfRule>
  </conditionalFormatting>
  <conditionalFormatting sqref="K41">
    <cfRule type="expression" dxfId="838" priority="839" stopIfTrue="1">
      <formula>AND(K41&lt;&gt;"",SUMPRODUCT(($B$38:$B$45=K41)*1))</formula>
    </cfRule>
  </conditionalFormatting>
  <conditionalFormatting sqref="L41">
    <cfRule type="expression" dxfId="837" priority="838" stopIfTrue="1">
      <formula>AND(L41&lt;&gt;"",SUMPRODUCT(($B$38:$B$45=L41)*1))</formula>
    </cfRule>
  </conditionalFormatting>
  <conditionalFormatting sqref="L41">
    <cfRule type="expression" dxfId="836" priority="837" stopIfTrue="1">
      <formula>AND(L41&lt;&gt;"",SUMPRODUCT(($B$38:$B$45=L41)*1))</formula>
    </cfRule>
  </conditionalFormatting>
  <conditionalFormatting sqref="L42">
    <cfRule type="expression" dxfId="835" priority="836" stopIfTrue="1">
      <formula>AND(L42&lt;&gt;"",SUMPRODUCT(($B$38:$B$45=L42)*1))</formula>
    </cfRule>
  </conditionalFormatting>
  <conditionalFormatting sqref="L42">
    <cfRule type="expression" dxfId="834" priority="835" stopIfTrue="1">
      <formula>AND(L42&lt;&gt;"",SUMPRODUCT(($B$38:$B$45=L42)*1))</formula>
    </cfRule>
  </conditionalFormatting>
  <conditionalFormatting sqref="K42">
    <cfRule type="expression" dxfId="833" priority="834" stopIfTrue="1">
      <formula>AND(K42&lt;&gt;"",SUMPRODUCT(($B$38:$B$45=K42)*1))</formula>
    </cfRule>
  </conditionalFormatting>
  <conditionalFormatting sqref="K42">
    <cfRule type="expression" dxfId="832" priority="833" stopIfTrue="1">
      <formula>AND(K42&lt;&gt;"",SUMPRODUCT(($B$38:$B$45=K42)*1))</formula>
    </cfRule>
  </conditionalFormatting>
  <conditionalFormatting sqref="J42">
    <cfRule type="expression" dxfId="831" priority="832" stopIfTrue="1">
      <formula>AND(J42&lt;&gt;"",SUMPRODUCT(($B$38:$B$45=J42)*1))</formula>
    </cfRule>
  </conditionalFormatting>
  <conditionalFormatting sqref="J42">
    <cfRule type="expression" dxfId="830" priority="831" stopIfTrue="1">
      <formula>AND(J42&lt;&gt;"",SUMPRODUCT(($B$38:$B$45=J42)*1))</formula>
    </cfRule>
  </conditionalFormatting>
  <conditionalFormatting sqref="I42">
    <cfRule type="expression" dxfId="829" priority="830" stopIfTrue="1">
      <formula>AND(I42&lt;&gt;"",SUMPRODUCT(($B$38:$B$45=I42)*1))</formula>
    </cfRule>
  </conditionalFormatting>
  <conditionalFormatting sqref="I42">
    <cfRule type="expression" dxfId="828" priority="829" stopIfTrue="1">
      <formula>AND(I42&lt;&gt;"",SUMPRODUCT(($B$38:$B$45=I42)*1))</formula>
    </cfRule>
  </conditionalFormatting>
  <conditionalFormatting sqref="H42">
    <cfRule type="expression" dxfId="827" priority="828" stopIfTrue="1">
      <formula>AND(H42&lt;&gt;"",SUMPRODUCT(($B$38:$B$45=H42)*1))</formula>
    </cfRule>
  </conditionalFormatting>
  <conditionalFormatting sqref="H42">
    <cfRule type="expression" dxfId="826" priority="827" stopIfTrue="1">
      <formula>AND(H42&lt;&gt;"",SUMPRODUCT(($B$38:$B$45=H42)*1))</formula>
    </cfRule>
  </conditionalFormatting>
  <conditionalFormatting sqref="G42">
    <cfRule type="expression" dxfId="825" priority="826" stopIfTrue="1">
      <formula>AND(G42&lt;&gt;"",SUMPRODUCT(($B$38:$B$45=G42)*1))</formula>
    </cfRule>
  </conditionalFormatting>
  <conditionalFormatting sqref="G42">
    <cfRule type="expression" dxfId="824" priority="825" stopIfTrue="1">
      <formula>AND(G42&lt;&gt;"",SUMPRODUCT(($B$38:$B$45=G42)*1))</formula>
    </cfRule>
  </conditionalFormatting>
  <conditionalFormatting sqref="F42">
    <cfRule type="expression" dxfId="823" priority="824" stopIfTrue="1">
      <formula>AND(F42&lt;&gt;"",SUMPRODUCT(($B$38:$B$45=F42)*1))</formula>
    </cfRule>
  </conditionalFormatting>
  <conditionalFormatting sqref="F42">
    <cfRule type="expression" dxfId="822" priority="823" stopIfTrue="1">
      <formula>AND(F42&lt;&gt;"",SUMPRODUCT(($B$38:$B$45=F42)*1))</formula>
    </cfRule>
  </conditionalFormatting>
  <conditionalFormatting sqref="F42">
    <cfRule type="expression" dxfId="821" priority="822" stopIfTrue="1">
      <formula>AND(F42&lt;&gt;"",SUMPRODUCT(($B$38:$B$45=F42)*1))</formula>
    </cfRule>
  </conditionalFormatting>
  <conditionalFormatting sqref="G42">
    <cfRule type="expression" dxfId="820" priority="821" stopIfTrue="1">
      <formula>AND(G42&lt;&gt;"",SUMPRODUCT(($B$38:$B$45=G42)*1))</formula>
    </cfRule>
  </conditionalFormatting>
  <conditionalFormatting sqref="L42">
    <cfRule type="expression" dxfId="819" priority="820" stopIfTrue="1">
      <formula>AND(L42&lt;&gt;"",SUMPRODUCT(($B$38:$B$45=L42)*1))</formula>
    </cfRule>
  </conditionalFormatting>
  <conditionalFormatting sqref="L42">
    <cfRule type="expression" dxfId="818" priority="819" stopIfTrue="1">
      <formula>AND(L42&lt;&gt;"",SUMPRODUCT(($B$38:$B$45=L42)*1))</formula>
    </cfRule>
  </conditionalFormatting>
  <conditionalFormatting sqref="K42">
    <cfRule type="expression" dxfId="817" priority="818" stopIfTrue="1">
      <formula>AND(K42&lt;&gt;"",SUMPRODUCT(($B$38:$B$45=K42)*1))</formula>
    </cfRule>
  </conditionalFormatting>
  <conditionalFormatting sqref="K42">
    <cfRule type="expression" dxfId="816" priority="817" stopIfTrue="1">
      <formula>AND(K42&lt;&gt;"",SUMPRODUCT(($B$38:$B$45=K42)*1))</formula>
    </cfRule>
  </conditionalFormatting>
  <conditionalFormatting sqref="J42">
    <cfRule type="expression" dxfId="815" priority="816" stopIfTrue="1">
      <formula>AND(J42&lt;&gt;"",SUMPRODUCT(($B$38:$B$45=J42)*1))</formula>
    </cfRule>
  </conditionalFormatting>
  <conditionalFormatting sqref="J42">
    <cfRule type="expression" dxfId="814" priority="815" stopIfTrue="1">
      <formula>AND(J42&lt;&gt;"",SUMPRODUCT(($B$38:$B$45=J42)*1))</formula>
    </cfRule>
  </conditionalFormatting>
  <conditionalFormatting sqref="I42">
    <cfRule type="expression" dxfId="813" priority="814" stopIfTrue="1">
      <formula>AND(I42&lt;&gt;"",SUMPRODUCT(($B$38:$B$45=I42)*1))</formula>
    </cfRule>
  </conditionalFormatting>
  <conditionalFormatting sqref="I42">
    <cfRule type="expression" dxfId="812" priority="813" stopIfTrue="1">
      <formula>AND(I42&lt;&gt;"",SUMPRODUCT(($B$38:$B$45=I42)*1))</formula>
    </cfRule>
  </conditionalFormatting>
  <conditionalFormatting sqref="H42">
    <cfRule type="expression" dxfId="811" priority="812" stopIfTrue="1">
      <formula>AND(H42&lt;&gt;"",SUMPRODUCT(($B$38:$B$45=H42)*1))</formula>
    </cfRule>
  </conditionalFormatting>
  <conditionalFormatting sqref="H42">
    <cfRule type="expression" dxfId="810" priority="811" stopIfTrue="1">
      <formula>AND(H42&lt;&gt;"",SUMPRODUCT(($B$38:$B$45=H42)*1))</formula>
    </cfRule>
  </conditionalFormatting>
  <conditionalFormatting sqref="G42">
    <cfRule type="expression" dxfId="809" priority="810" stopIfTrue="1">
      <formula>AND(G42&lt;&gt;"",SUMPRODUCT(($B$38:$B$45=G42)*1))</formula>
    </cfRule>
  </conditionalFormatting>
  <conditionalFormatting sqref="G42">
    <cfRule type="expression" dxfId="808" priority="809" stopIfTrue="1">
      <formula>AND(G42&lt;&gt;"",SUMPRODUCT(($B$38:$B$45=G42)*1))</formula>
    </cfRule>
  </conditionalFormatting>
  <conditionalFormatting sqref="F42">
    <cfRule type="expression" dxfId="807" priority="808" stopIfTrue="1">
      <formula>AND(F42&lt;&gt;"",SUMPRODUCT(($B$38:$B$45=F42)*1))</formula>
    </cfRule>
  </conditionalFormatting>
  <conditionalFormatting sqref="F42">
    <cfRule type="expression" dxfId="806" priority="807" stopIfTrue="1">
      <formula>AND(F42&lt;&gt;"",SUMPRODUCT(($B$38:$B$45=F42)*1))</formula>
    </cfRule>
  </conditionalFormatting>
  <conditionalFormatting sqref="F42">
    <cfRule type="expression" dxfId="805" priority="806" stopIfTrue="1">
      <formula>AND(F42&lt;&gt;"",SUMPRODUCT(($B$38:$B$45=F42)*1))</formula>
    </cfRule>
  </conditionalFormatting>
  <conditionalFormatting sqref="F42">
    <cfRule type="expression" dxfId="804" priority="805" stopIfTrue="1">
      <formula>AND(F42&lt;&gt;"",SUMPRODUCT(($B$38:$B$45=F42)*1))</formula>
    </cfRule>
  </conditionalFormatting>
  <conditionalFormatting sqref="G42">
    <cfRule type="expression" dxfId="803" priority="804" stopIfTrue="1">
      <formula>AND(G42&lt;&gt;"",SUMPRODUCT(($B$38:$B$45=G42)*1))</formula>
    </cfRule>
  </conditionalFormatting>
  <conditionalFormatting sqref="G42">
    <cfRule type="expression" dxfId="802" priority="803" stopIfTrue="1">
      <formula>AND(G42&lt;&gt;"",SUMPRODUCT(($B$38:$B$45=G42)*1))</formula>
    </cfRule>
  </conditionalFormatting>
  <conditionalFormatting sqref="H42">
    <cfRule type="expression" dxfId="801" priority="802" stopIfTrue="1">
      <formula>AND(H42&lt;&gt;"",SUMPRODUCT(($B$38:$B$45=H42)*1))</formula>
    </cfRule>
  </conditionalFormatting>
  <conditionalFormatting sqref="H42">
    <cfRule type="expression" dxfId="800" priority="801" stopIfTrue="1">
      <formula>AND(H42&lt;&gt;"",SUMPRODUCT(($B$38:$B$45=H42)*1))</formula>
    </cfRule>
  </conditionalFormatting>
  <conditionalFormatting sqref="I42">
    <cfRule type="expression" dxfId="799" priority="800" stopIfTrue="1">
      <formula>AND(I42&lt;&gt;"",SUMPRODUCT(($B$38:$B$45=I42)*1))</formula>
    </cfRule>
  </conditionalFormatting>
  <conditionalFormatting sqref="I42">
    <cfRule type="expression" dxfId="798" priority="799" stopIfTrue="1">
      <formula>AND(I42&lt;&gt;"",SUMPRODUCT(($B$38:$B$45=I42)*1))</formula>
    </cfRule>
  </conditionalFormatting>
  <conditionalFormatting sqref="J42">
    <cfRule type="expression" dxfId="797" priority="798" stopIfTrue="1">
      <formula>AND(J42&lt;&gt;"",SUMPRODUCT(($B$38:$B$45=J42)*1))</formula>
    </cfRule>
  </conditionalFormatting>
  <conditionalFormatting sqref="J42">
    <cfRule type="expression" dxfId="796" priority="797" stopIfTrue="1">
      <formula>AND(J42&lt;&gt;"",SUMPRODUCT(($B$38:$B$45=J42)*1))</formula>
    </cfRule>
  </conditionalFormatting>
  <conditionalFormatting sqref="K42">
    <cfRule type="expression" dxfId="795" priority="796" stopIfTrue="1">
      <formula>AND(K42&lt;&gt;"",SUMPRODUCT(($B$38:$B$45=K42)*1))</formula>
    </cfRule>
  </conditionalFormatting>
  <conditionalFormatting sqref="K42">
    <cfRule type="expression" dxfId="794" priority="795" stopIfTrue="1">
      <formula>AND(K42&lt;&gt;"",SUMPRODUCT(($B$38:$B$45=K42)*1))</formula>
    </cfRule>
  </conditionalFormatting>
  <conditionalFormatting sqref="L42">
    <cfRule type="expression" dxfId="793" priority="794" stopIfTrue="1">
      <formula>AND(L42&lt;&gt;"",SUMPRODUCT(($B$38:$B$45=L42)*1))</formula>
    </cfRule>
  </conditionalFormatting>
  <conditionalFormatting sqref="L42">
    <cfRule type="expression" dxfId="792" priority="793" stopIfTrue="1">
      <formula>AND(L42&lt;&gt;"",SUMPRODUCT(($B$38:$B$45=L42)*1))</formula>
    </cfRule>
  </conditionalFormatting>
  <conditionalFormatting sqref="G43">
    <cfRule type="expression" dxfId="791" priority="792" stopIfTrue="1">
      <formula>AND(G43&lt;&gt;"",SUMPRODUCT(($B$38:$B$45=G43)*1))</formula>
    </cfRule>
  </conditionalFormatting>
  <conditionalFormatting sqref="G43">
    <cfRule type="expression" dxfId="790" priority="791" stopIfTrue="1">
      <formula>AND(G43&lt;&gt;"",SUMPRODUCT(($B$38:$B$45=G43)*1))</formula>
    </cfRule>
  </conditionalFormatting>
  <conditionalFormatting sqref="L43">
    <cfRule type="expression" dxfId="789" priority="790" stopIfTrue="1">
      <formula>AND(L43&lt;&gt;"",SUMPRODUCT(($B$38:$B$45=L43)*1))</formula>
    </cfRule>
  </conditionalFormatting>
  <conditionalFormatting sqref="L43">
    <cfRule type="expression" dxfId="788" priority="789" stopIfTrue="1">
      <formula>AND(L43&lt;&gt;"",SUMPRODUCT(($B$38:$B$45=L43)*1))</formula>
    </cfRule>
  </conditionalFormatting>
  <conditionalFormatting sqref="K43">
    <cfRule type="expression" dxfId="787" priority="788" stopIfTrue="1">
      <formula>AND(K43&lt;&gt;"",SUMPRODUCT(($B$38:$B$45=K43)*1))</formula>
    </cfRule>
  </conditionalFormatting>
  <conditionalFormatting sqref="K43">
    <cfRule type="expression" dxfId="786" priority="787" stopIfTrue="1">
      <formula>AND(K43&lt;&gt;"",SUMPRODUCT(($B$38:$B$45=K43)*1))</formula>
    </cfRule>
  </conditionalFormatting>
  <conditionalFormatting sqref="J43">
    <cfRule type="expression" dxfId="785" priority="786" stopIfTrue="1">
      <formula>AND(J43&lt;&gt;"",SUMPRODUCT(($B$38:$B$45=J43)*1))</formula>
    </cfRule>
  </conditionalFormatting>
  <conditionalFormatting sqref="J43">
    <cfRule type="expression" dxfId="784" priority="785" stopIfTrue="1">
      <formula>AND(J43&lt;&gt;"",SUMPRODUCT(($B$38:$B$45=J43)*1))</formula>
    </cfRule>
  </conditionalFormatting>
  <conditionalFormatting sqref="I43">
    <cfRule type="expression" dxfId="783" priority="784" stopIfTrue="1">
      <formula>AND(I43&lt;&gt;"",SUMPRODUCT(($B$38:$B$45=I43)*1))</formula>
    </cfRule>
  </conditionalFormatting>
  <conditionalFormatting sqref="I43">
    <cfRule type="expression" dxfId="782" priority="783" stopIfTrue="1">
      <formula>AND(I43&lt;&gt;"",SUMPRODUCT(($B$38:$B$45=I43)*1))</formula>
    </cfRule>
  </conditionalFormatting>
  <conditionalFormatting sqref="H43">
    <cfRule type="expression" dxfId="781" priority="782" stopIfTrue="1">
      <formula>AND(H43&lt;&gt;"",SUMPRODUCT(($B$38:$B$45=H43)*1))</formula>
    </cfRule>
  </conditionalFormatting>
  <conditionalFormatting sqref="H43">
    <cfRule type="expression" dxfId="780" priority="781" stopIfTrue="1">
      <formula>AND(H43&lt;&gt;"",SUMPRODUCT(($B$38:$B$45=H43)*1))</formula>
    </cfRule>
  </conditionalFormatting>
  <conditionalFormatting sqref="G43">
    <cfRule type="expression" dxfId="779" priority="780" stopIfTrue="1">
      <formula>AND(G43&lt;&gt;"",SUMPRODUCT(($B$38:$B$45=G43)*1))</formula>
    </cfRule>
  </conditionalFormatting>
  <conditionalFormatting sqref="G43">
    <cfRule type="expression" dxfId="778" priority="779" stopIfTrue="1">
      <formula>AND(G43&lt;&gt;"",SUMPRODUCT(($B$38:$B$45=G43)*1))</formula>
    </cfRule>
  </conditionalFormatting>
  <conditionalFormatting sqref="F43">
    <cfRule type="expression" dxfId="777" priority="778" stopIfTrue="1">
      <formula>AND(F43&lt;&gt;"",SUMPRODUCT(($B$38:$B$45=F43)*1))</formula>
    </cfRule>
  </conditionalFormatting>
  <conditionalFormatting sqref="F43">
    <cfRule type="expression" dxfId="776" priority="777" stopIfTrue="1">
      <formula>AND(F43&lt;&gt;"",SUMPRODUCT(($B$38:$B$45=F43)*1))</formula>
    </cfRule>
  </conditionalFormatting>
  <conditionalFormatting sqref="F43">
    <cfRule type="expression" dxfId="775" priority="776" stopIfTrue="1">
      <formula>AND(F43&lt;&gt;"",SUMPRODUCT(($B$38:$B$45=F43)*1))</formula>
    </cfRule>
  </conditionalFormatting>
  <conditionalFormatting sqref="G43">
    <cfRule type="expression" dxfId="774" priority="775" stopIfTrue="1">
      <formula>AND(G43&lt;&gt;"",SUMPRODUCT(($B$38:$B$45=G43)*1))</formula>
    </cfRule>
  </conditionalFormatting>
  <conditionalFormatting sqref="L43">
    <cfRule type="expression" dxfId="773" priority="774" stopIfTrue="1">
      <formula>AND(L43&lt;&gt;"",SUMPRODUCT(($B$38:$B$45=L43)*1))</formula>
    </cfRule>
  </conditionalFormatting>
  <conditionalFormatting sqref="L43">
    <cfRule type="expression" dxfId="772" priority="773" stopIfTrue="1">
      <formula>AND(L43&lt;&gt;"",SUMPRODUCT(($B$38:$B$45=L43)*1))</formula>
    </cfRule>
  </conditionalFormatting>
  <conditionalFormatting sqref="K43">
    <cfRule type="expression" dxfId="771" priority="772" stopIfTrue="1">
      <formula>AND(K43&lt;&gt;"",SUMPRODUCT(($B$38:$B$45=K43)*1))</formula>
    </cfRule>
  </conditionalFormatting>
  <conditionalFormatting sqref="K43">
    <cfRule type="expression" dxfId="770" priority="771" stopIfTrue="1">
      <formula>AND(K43&lt;&gt;"",SUMPRODUCT(($B$38:$B$45=K43)*1))</formula>
    </cfRule>
  </conditionalFormatting>
  <conditionalFormatting sqref="J43">
    <cfRule type="expression" dxfId="769" priority="770" stopIfTrue="1">
      <formula>AND(J43&lt;&gt;"",SUMPRODUCT(($B$38:$B$45=J43)*1))</formula>
    </cfRule>
  </conditionalFormatting>
  <conditionalFormatting sqref="J43">
    <cfRule type="expression" dxfId="768" priority="769" stopIfTrue="1">
      <formula>AND(J43&lt;&gt;"",SUMPRODUCT(($B$38:$B$45=J43)*1))</formula>
    </cfRule>
  </conditionalFormatting>
  <conditionalFormatting sqref="I43">
    <cfRule type="expression" dxfId="767" priority="768" stopIfTrue="1">
      <formula>AND(I43&lt;&gt;"",SUMPRODUCT(($B$38:$B$45=I43)*1))</formula>
    </cfRule>
  </conditionalFormatting>
  <conditionalFormatting sqref="I43">
    <cfRule type="expression" dxfId="766" priority="767" stopIfTrue="1">
      <formula>AND(I43&lt;&gt;"",SUMPRODUCT(($B$38:$B$45=I43)*1))</formula>
    </cfRule>
  </conditionalFormatting>
  <conditionalFormatting sqref="H43">
    <cfRule type="expression" dxfId="765" priority="766" stopIfTrue="1">
      <formula>AND(H43&lt;&gt;"",SUMPRODUCT(($B$38:$B$45=H43)*1))</formula>
    </cfRule>
  </conditionalFormatting>
  <conditionalFormatting sqref="H43">
    <cfRule type="expression" dxfId="764" priority="765" stopIfTrue="1">
      <formula>AND(H43&lt;&gt;"",SUMPRODUCT(($B$38:$B$45=H43)*1))</formula>
    </cfRule>
  </conditionalFormatting>
  <conditionalFormatting sqref="G43">
    <cfRule type="expression" dxfId="763" priority="764" stopIfTrue="1">
      <formula>AND(G43&lt;&gt;"",SUMPRODUCT(($B$38:$B$45=G43)*1))</formula>
    </cfRule>
  </conditionalFormatting>
  <conditionalFormatting sqref="G43">
    <cfRule type="expression" dxfId="762" priority="763" stopIfTrue="1">
      <formula>AND(G43&lt;&gt;"",SUMPRODUCT(($B$38:$B$45=G43)*1))</formula>
    </cfRule>
  </conditionalFormatting>
  <conditionalFormatting sqref="F43">
    <cfRule type="expression" dxfId="761" priority="762" stopIfTrue="1">
      <formula>AND(F43&lt;&gt;"",SUMPRODUCT(($B$38:$B$45=F43)*1))</formula>
    </cfRule>
  </conditionalFormatting>
  <conditionalFormatting sqref="F43">
    <cfRule type="expression" dxfId="760" priority="761" stopIfTrue="1">
      <formula>AND(F43&lt;&gt;"",SUMPRODUCT(($B$38:$B$45=F43)*1))</formula>
    </cfRule>
  </conditionalFormatting>
  <conditionalFormatting sqref="F43">
    <cfRule type="expression" dxfId="759" priority="760" stopIfTrue="1">
      <formula>AND(F43&lt;&gt;"",SUMPRODUCT(($B$38:$B$45=F43)*1))</formula>
    </cfRule>
  </conditionalFormatting>
  <conditionalFormatting sqref="F43">
    <cfRule type="expression" dxfId="758" priority="759" stopIfTrue="1">
      <formula>AND(F43&lt;&gt;"",SUMPRODUCT(($B$38:$B$45=F43)*1))</formula>
    </cfRule>
  </conditionalFormatting>
  <conditionalFormatting sqref="G43">
    <cfRule type="expression" dxfId="757" priority="758" stopIfTrue="1">
      <formula>AND(G43&lt;&gt;"",SUMPRODUCT(($B$38:$B$45=G43)*1))</formula>
    </cfRule>
  </conditionalFormatting>
  <conditionalFormatting sqref="G43">
    <cfRule type="expression" dxfId="756" priority="757" stopIfTrue="1">
      <formula>AND(G43&lt;&gt;"",SUMPRODUCT(($B$38:$B$45=G43)*1))</formula>
    </cfRule>
  </conditionalFormatting>
  <conditionalFormatting sqref="H43">
    <cfRule type="expression" dxfId="755" priority="756" stopIfTrue="1">
      <formula>AND(H43&lt;&gt;"",SUMPRODUCT(($B$38:$B$45=H43)*1))</formula>
    </cfRule>
  </conditionalFormatting>
  <conditionalFormatting sqref="H43">
    <cfRule type="expression" dxfId="754" priority="755" stopIfTrue="1">
      <formula>AND(H43&lt;&gt;"",SUMPRODUCT(($B$38:$B$45=H43)*1))</formula>
    </cfRule>
  </conditionalFormatting>
  <conditionalFormatting sqref="I43">
    <cfRule type="expression" dxfId="753" priority="754" stopIfTrue="1">
      <formula>AND(I43&lt;&gt;"",SUMPRODUCT(($B$38:$B$45=I43)*1))</formula>
    </cfRule>
  </conditionalFormatting>
  <conditionalFormatting sqref="I43">
    <cfRule type="expression" dxfId="752" priority="753" stopIfTrue="1">
      <formula>AND(I43&lt;&gt;"",SUMPRODUCT(($B$38:$B$45=I43)*1))</formula>
    </cfRule>
  </conditionalFormatting>
  <conditionalFormatting sqref="J43">
    <cfRule type="expression" dxfId="751" priority="752" stopIfTrue="1">
      <formula>AND(J43&lt;&gt;"",SUMPRODUCT(($B$38:$B$45=J43)*1))</formula>
    </cfRule>
  </conditionalFormatting>
  <conditionalFormatting sqref="J43">
    <cfRule type="expression" dxfId="750" priority="751" stopIfTrue="1">
      <formula>AND(J43&lt;&gt;"",SUMPRODUCT(($B$38:$B$45=J43)*1))</formula>
    </cfRule>
  </conditionalFormatting>
  <conditionalFormatting sqref="K43">
    <cfRule type="expression" dxfId="749" priority="750" stopIfTrue="1">
      <formula>AND(K43&lt;&gt;"",SUMPRODUCT(($B$38:$B$45=K43)*1))</formula>
    </cfRule>
  </conditionalFormatting>
  <conditionalFormatting sqref="K43">
    <cfRule type="expression" dxfId="748" priority="749" stopIfTrue="1">
      <formula>AND(K43&lt;&gt;"",SUMPRODUCT(($B$38:$B$45=K43)*1))</formula>
    </cfRule>
  </conditionalFormatting>
  <conditionalFormatting sqref="L43">
    <cfRule type="expression" dxfId="747" priority="748" stopIfTrue="1">
      <formula>AND(L43&lt;&gt;"",SUMPRODUCT(($B$38:$B$45=L43)*1))</formula>
    </cfRule>
  </conditionalFormatting>
  <conditionalFormatting sqref="L43">
    <cfRule type="expression" dxfId="746" priority="747" stopIfTrue="1">
      <formula>AND(L43&lt;&gt;"",SUMPRODUCT(($B$38:$B$45=L43)*1))</formula>
    </cfRule>
  </conditionalFormatting>
  <conditionalFormatting sqref="G44">
    <cfRule type="expression" dxfId="745" priority="746" stopIfTrue="1">
      <formula>AND(G44&lt;&gt;"",SUMPRODUCT(($B$38:$B$45=G44)*1))</formula>
    </cfRule>
  </conditionalFormatting>
  <conditionalFormatting sqref="G44">
    <cfRule type="expression" dxfId="744" priority="745" stopIfTrue="1">
      <formula>AND(G44&lt;&gt;"",SUMPRODUCT(($B$38:$B$45=G44)*1))</formula>
    </cfRule>
  </conditionalFormatting>
  <conditionalFormatting sqref="G44">
    <cfRule type="expression" dxfId="743" priority="744" stopIfTrue="1">
      <formula>AND(G44&lt;&gt;"",SUMPRODUCT(($B$38:$B$45=G44)*1))</formula>
    </cfRule>
  </conditionalFormatting>
  <conditionalFormatting sqref="L44">
    <cfRule type="expression" dxfId="742" priority="743" stopIfTrue="1">
      <formula>AND(L44&lt;&gt;"",SUMPRODUCT(($B$38:$B$45=L44)*1))</formula>
    </cfRule>
  </conditionalFormatting>
  <conditionalFormatting sqref="L44">
    <cfRule type="expression" dxfId="741" priority="742" stopIfTrue="1">
      <formula>AND(L44&lt;&gt;"",SUMPRODUCT(($B$38:$B$45=L44)*1))</formula>
    </cfRule>
  </conditionalFormatting>
  <conditionalFormatting sqref="K44">
    <cfRule type="expression" dxfId="740" priority="741" stopIfTrue="1">
      <formula>AND(K44&lt;&gt;"",SUMPRODUCT(($B$38:$B$45=K44)*1))</formula>
    </cfRule>
  </conditionalFormatting>
  <conditionalFormatting sqref="K44">
    <cfRule type="expression" dxfId="739" priority="740" stopIfTrue="1">
      <formula>AND(K44&lt;&gt;"",SUMPRODUCT(($B$38:$B$45=K44)*1))</formula>
    </cfRule>
  </conditionalFormatting>
  <conditionalFormatting sqref="J44">
    <cfRule type="expression" dxfId="738" priority="739" stopIfTrue="1">
      <formula>AND(J44&lt;&gt;"",SUMPRODUCT(($B$38:$B$45=J44)*1))</formula>
    </cfRule>
  </conditionalFormatting>
  <conditionalFormatting sqref="J44">
    <cfRule type="expression" dxfId="737" priority="738" stopIfTrue="1">
      <formula>AND(J44&lt;&gt;"",SUMPRODUCT(($B$38:$B$45=J44)*1))</formula>
    </cfRule>
  </conditionalFormatting>
  <conditionalFormatting sqref="I44">
    <cfRule type="expression" dxfId="736" priority="737" stopIfTrue="1">
      <formula>AND(I44&lt;&gt;"",SUMPRODUCT(($B$38:$B$45=I44)*1))</formula>
    </cfRule>
  </conditionalFormatting>
  <conditionalFormatting sqref="I44">
    <cfRule type="expression" dxfId="735" priority="736" stopIfTrue="1">
      <formula>AND(I44&lt;&gt;"",SUMPRODUCT(($B$38:$B$45=I44)*1))</formula>
    </cfRule>
  </conditionalFormatting>
  <conditionalFormatting sqref="H44">
    <cfRule type="expression" dxfId="734" priority="735" stopIfTrue="1">
      <formula>AND(H44&lt;&gt;"",SUMPRODUCT(($B$38:$B$45=H44)*1))</formula>
    </cfRule>
  </conditionalFormatting>
  <conditionalFormatting sqref="H44">
    <cfRule type="expression" dxfId="733" priority="734" stopIfTrue="1">
      <formula>AND(H44&lt;&gt;"",SUMPRODUCT(($B$38:$B$45=H44)*1))</formula>
    </cfRule>
  </conditionalFormatting>
  <conditionalFormatting sqref="G44">
    <cfRule type="expression" dxfId="732" priority="733" stopIfTrue="1">
      <formula>AND(G44&lt;&gt;"",SUMPRODUCT(($B$38:$B$45=G44)*1))</formula>
    </cfRule>
  </conditionalFormatting>
  <conditionalFormatting sqref="G44">
    <cfRule type="expression" dxfId="731" priority="732" stopIfTrue="1">
      <formula>AND(G44&lt;&gt;"",SUMPRODUCT(($B$38:$B$45=G44)*1))</formula>
    </cfRule>
  </conditionalFormatting>
  <conditionalFormatting sqref="F44">
    <cfRule type="expression" dxfId="730" priority="731" stopIfTrue="1">
      <formula>AND(F44&lt;&gt;"",SUMPRODUCT(($B$38:$B$45=F44)*1))</formula>
    </cfRule>
  </conditionalFormatting>
  <conditionalFormatting sqref="F44">
    <cfRule type="expression" dxfId="729" priority="730" stopIfTrue="1">
      <formula>AND(F44&lt;&gt;"",SUMPRODUCT(($B$38:$B$45=F44)*1))</formula>
    </cfRule>
  </conditionalFormatting>
  <conditionalFormatting sqref="F44">
    <cfRule type="expression" dxfId="728" priority="729" stopIfTrue="1">
      <formula>AND(F44&lt;&gt;"",SUMPRODUCT(($B$38:$B$45=F44)*1))</formula>
    </cfRule>
  </conditionalFormatting>
  <conditionalFormatting sqref="G44">
    <cfRule type="expression" dxfId="727" priority="728" stopIfTrue="1">
      <formula>AND(G44&lt;&gt;"",SUMPRODUCT(($B$38:$B$45=G44)*1))</formula>
    </cfRule>
  </conditionalFormatting>
  <conditionalFormatting sqref="L44">
    <cfRule type="expression" dxfId="726" priority="727" stopIfTrue="1">
      <formula>AND(L44&lt;&gt;"",SUMPRODUCT(($B$38:$B$45=L44)*1))</formula>
    </cfRule>
  </conditionalFormatting>
  <conditionalFormatting sqref="L44">
    <cfRule type="expression" dxfId="725" priority="726" stopIfTrue="1">
      <formula>AND(L44&lt;&gt;"",SUMPRODUCT(($B$38:$B$45=L44)*1))</formula>
    </cfRule>
  </conditionalFormatting>
  <conditionalFormatting sqref="K44">
    <cfRule type="expression" dxfId="724" priority="725" stopIfTrue="1">
      <formula>AND(K44&lt;&gt;"",SUMPRODUCT(($B$38:$B$45=K44)*1))</formula>
    </cfRule>
  </conditionalFormatting>
  <conditionalFormatting sqref="K44">
    <cfRule type="expression" dxfId="723" priority="724" stopIfTrue="1">
      <formula>AND(K44&lt;&gt;"",SUMPRODUCT(($B$38:$B$45=K44)*1))</formula>
    </cfRule>
  </conditionalFormatting>
  <conditionalFormatting sqref="J44">
    <cfRule type="expression" dxfId="722" priority="723" stopIfTrue="1">
      <formula>AND(J44&lt;&gt;"",SUMPRODUCT(($B$38:$B$45=J44)*1))</formula>
    </cfRule>
  </conditionalFormatting>
  <conditionalFormatting sqref="J44">
    <cfRule type="expression" dxfId="721" priority="722" stopIfTrue="1">
      <formula>AND(J44&lt;&gt;"",SUMPRODUCT(($B$38:$B$45=J44)*1))</formula>
    </cfRule>
  </conditionalFormatting>
  <conditionalFormatting sqref="I44">
    <cfRule type="expression" dxfId="720" priority="721" stopIfTrue="1">
      <formula>AND(I44&lt;&gt;"",SUMPRODUCT(($B$38:$B$45=I44)*1))</formula>
    </cfRule>
  </conditionalFormatting>
  <conditionalFormatting sqref="I44">
    <cfRule type="expression" dxfId="719" priority="720" stopIfTrue="1">
      <formula>AND(I44&lt;&gt;"",SUMPRODUCT(($B$38:$B$45=I44)*1))</formula>
    </cfRule>
  </conditionalFormatting>
  <conditionalFormatting sqref="H44">
    <cfRule type="expression" dxfId="718" priority="719" stopIfTrue="1">
      <formula>AND(H44&lt;&gt;"",SUMPRODUCT(($B$38:$B$45=H44)*1))</formula>
    </cfRule>
  </conditionalFormatting>
  <conditionalFormatting sqref="H44">
    <cfRule type="expression" dxfId="717" priority="718" stopIfTrue="1">
      <formula>AND(H44&lt;&gt;"",SUMPRODUCT(($B$38:$B$45=H44)*1))</formula>
    </cfRule>
  </conditionalFormatting>
  <conditionalFormatting sqref="G44">
    <cfRule type="expression" dxfId="716" priority="717" stopIfTrue="1">
      <formula>AND(G44&lt;&gt;"",SUMPRODUCT(($B$38:$B$45=G44)*1))</formula>
    </cfRule>
  </conditionalFormatting>
  <conditionalFormatting sqref="G44">
    <cfRule type="expression" dxfId="715" priority="716" stopIfTrue="1">
      <formula>AND(G44&lt;&gt;"",SUMPRODUCT(($B$38:$B$45=G44)*1))</formula>
    </cfRule>
  </conditionalFormatting>
  <conditionalFormatting sqref="F44">
    <cfRule type="expression" dxfId="714" priority="715" stopIfTrue="1">
      <formula>AND(F44&lt;&gt;"",SUMPRODUCT(($B$38:$B$45=F44)*1))</formula>
    </cfRule>
  </conditionalFormatting>
  <conditionalFormatting sqref="F44">
    <cfRule type="expression" dxfId="713" priority="714" stopIfTrue="1">
      <formula>AND(F44&lt;&gt;"",SUMPRODUCT(($B$38:$B$45=F44)*1))</formula>
    </cfRule>
  </conditionalFormatting>
  <conditionalFormatting sqref="F44">
    <cfRule type="expression" dxfId="712" priority="713" stopIfTrue="1">
      <formula>AND(F44&lt;&gt;"",SUMPRODUCT(($B$38:$B$45=F44)*1))</formula>
    </cfRule>
  </conditionalFormatting>
  <conditionalFormatting sqref="F44">
    <cfRule type="expression" dxfId="711" priority="712" stopIfTrue="1">
      <formula>AND(F44&lt;&gt;"",SUMPRODUCT(($B$38:$B$45=F44)*1))</formula>
    </cfRule>
  </conditionalFormatting>
  <conditionalFormatting sqref="G44">
    <cfRule type="expression" dxfId="710" priority="711" stopIfTrue="1">
      <formula>AND(G44&lt;&gt;"",SUMPRODUCT(($B$38:$B$45=G44)*1))</formula>
    </cfRule>
  </conditionalFormatting>
  <conditionalFormatting sqref="G44">
    <cfRule type="expression" dxfId="709" priority="710" stopIfTrue="1">
      <formula>AND(G44&lt;&gt;"",SUMPRODUCT(($B$38:$B$45=G44)*1))</formula>
    </cfRule>
  </conditionalFormatting>
  <conditionalFormatting sqref="H44">
    <cfRule type="expression" dxfId="708" priority="709" stopIfTrue="1">
      <formula>AND(H44&lt;&gt;"",SUMPRODUCT(($B$38:$B$45=H44)*1))</formula>
    </cfRule>
  </conditionalFormatting>
  <conditionalFormatting sqref="H44">
    <cfRule type="expression" dxfId="707" priority="708" stopIfTrue="1">
      <formula>AND(H44&lt;&gt;"",SUMPRODUCT(($B$38:$B$45=H44)*1))</formula>
    </cfRule>
  </conditionalFormatting>
  <conditionalFormatting sqref="I44">
    <cfRule type="expression" dxfId="706" priority="707" stopIfTrue="1">
      <formula>AND(I44&lt;&gt;"",SUMPRODUCT(($B$38:$B$45=I44)*1))</formula>
    </cfRule>
  </conditionalFormatting>
  <conditionalFormatting sqref="I44">
    <cfRule type="expression" dxfId="705" priority="706" stopIfTrue="1">
      <formula>AND(I44&lt;&gt;"",SUMPRODUCT(($B$38:$B$45=I44)*1))</formula>
    </cfRule>
  </conditionalFormatting>
  <conditionalFormatting sqref="J44">
    <cfRule type="expression" dxfId="704" priority="705" stopIfTrue="1">
      <formula>AND(J44&lt;&gt;"",SUMPRODUCT(($B$38:$B$45=J44)*1))</formula>
    </cfRule>
  </conditionalFormatting>
  <conditionalFormatting sqref="J44">
    <cfRule type="expression" dxfId="703" priority="704" stopIfTrue="1">
      <formula>AND(J44&lt;&gt;"",SUMPRODUCT(($B$38:$B$45=J44)*1))</formula>
    </cfRule>
  </conditionalFormatting>
  <conditionalFormatting sqref="K44">
    <cfRule type="expression" dxfId="702" priority="703" stopIfTrue="1">
      <formula>AND(K44&lt;&gt;"",SUMPRODUCT(($B$38:$B$45=K44)*1))</formula>
    </cfRule>
  </conditionalFormatting>
  <conditionalFormatting sqref="K44">
    <cfRule type="expression" dxfId="701" priority="702" stopIfTrue="1">
      <formula>AND(K44&lt;&gt;"",SUMPRODUCT(($B$38:$B$45=K44)*1))</formula>
    </cfRule>
  </conditionalFormatting>
  <conditionalFormatting sqref="L44">
    <cfRule type="expression" dxfId="700" priority="701" stopIfTrue="1">
      <formula>AND(L44&lt;&gt;"",SUMPRODUCT(($B$38:$B$45=L44)*1))</formula>
    </cfRule>
  </conditionalFormatting>
  <conditionalFormatting sqref="L44">
    <cfRule type="expression" dxfId="699" priority="700" stopIfTrue="1">
      <formula>AND(L44&lt;&gt;"",SUMPRODUCT(($B$38:$B$45=L44)*1))</formula>
    </cfRule>
  </conditionalFormatting>
  <conditionalFormatting sqref="G45">
    <cfRule type="expression" dxfId="698" priority="699" stopIfTrue="1">
      <formula>AND(G45&lt;&gt;"",SUMPRODUCT(($B$38:$B$45=G45)*1))</formula>
    </cfRule>
  </conditionalFormatting>
  <conditionalFormatting sqref="G45">
    <cfRule type="expression" dxfId="697" priority="698" stopIfTrue="1">
      <formula>AND(G45&lt;&gt;"",SUMPRODUCT(($B$38:$B$45=G45)*1))</formula>
    </cfRule>
  </conditionalFormatting>
  <conditionalFormatting sqref="G45">
    <cfRule type="expression" dxfId="696" priority="697" stopIfTrue="1">
      <formula>AND(G45&lt;&gt;"",SUMPRODUCT(($B$38:$B$45=G45)*1))</formula>
    </cfRule>
  </conditionalFormatting>
  <conditionalFormatting sqref="G45">
    <cfRule type="expression" dxfId="695" priority="696" stopIfTrue="1">
      <formula>AND(G45&lt;&gt;"",SUMPRODUCT(($B$38:$B$45=G45)*1))</formula>
    </cfRule>
  </conditionalFormatting>
  <conditionalFormatting sqref="G45">
    <cfRule type="expression" dxfId="694" priority="695" stopIfTrue="1">
      <formula>AND(G45&lt;&gt;"",SUMPRODUCT(($B$38:$B$45=G45)*1))</formula>
    </cfRule>
  </conditionalFormatting>
  <conditionalFormatting sqref="G45">
    <cfRule type="expression" dxfId="693" priority="694" stopIfTrue="1">
      <formula>AND(G45&lt;&gt;"",SUMPRODUCT(($B$38:$B$45=G45)*1))</formula>
    </cfRule>
  </conditionalFormatting>
  <conditionalFormatting sqref="F45">
    <cfRule type="expression" dxfId="692" priority="693" stopIfTrue="1">
      <formula>AND(F45&lt;&gt;"",SUMPRODUCT(($B$38:$B$45=F45)*1))</formula>
    </cfRule>
  </conditionalFormatting>
  <conditionalFormatting sqref="F45">
    <cfRule type="expression" dxfId="691" priority="692" stopIfTrue="1">
      <formula>AND(F45&lt;&gt;"",SUMPRODUCT(($B$38:$B$45=F45)*1))</formula>
    </cfRule>
  </conditionalFormatting>
  <conditionalFormatting sqref="F45">
    <cfRule type="expression" dxfId="690" priority="691" stopIfTrue="1">
      <formula>AND(F45&lt;&gt;"",SUMPRODUCT(($B$38:$B$45=F45)*1))</formula>
    </cfRule>
  </conditionalFormatting>
  <conditionalFormatting sqref="G45">
    <cfRule type="expression" dxfId="689" priority="690" stopIfTrue="1">
      <formula>AND(G45&lt;&gt;"",SUMPRODUCT(($B$38:$B$45=G45)*1))</formula>
    </cfRule>
  </conditionalFormatting>
  <conditionalFormatting sqref="G45">
    <cfRule type="expression" dxfId="688" priority="689" stopIfTrue="1">
      <formula>AND(G45&lt;&gt;"",SUMPRODUCT(($B$38:$B$45=G45)*1))</formula>
    </cfRule>
  </conditionalFormatting>
  <conditionalFormatting sqref="G45">
    <cfRule type="expression" dxfId="687" priority="688" stopIfTrue="1">
      <formula>AND(G45&lt;&gt;"",SUMPRODUCT(($B$38:$B$45=G45)*1))</formula>
    </cfRule>
  </conditionalFormatting>
  <conditionalFormatting sqref="F45">
    <cfRule type="expression" dxfId="686" priority="687" stopIfTrue="1">
      <formula>AND(F45&lt;&gt;"",SUMPRODUCT(($B$38:$B$45=F45)*1))</formula>
    </cfRule>
  </conditionalFormatting>
  <conditionalFormatting sqref="F45">
    <cfRule type="expression" dxfId="685" priority="686" stopIfTrue="1">
      <formula>AND(F45&lt;&gt;"",SUMPRODUCT(($B$38:$B$45=F45)*1))</formula>
    </cfRule>
  </conditionalFormatting>
  <conditionalFormatting sqref="F45">
    <cfRule type="expression" dxfId="684" priority="685" stopIfTrue="1">
      <formula>AND(F45&lt;&gt;"",SUMPRODUCT(($B$38:$B$45=F45)*1))</formula>
    </cfRule>
  </conditionalFormatting>
  <conditionalFormatting sqref="F45">
    <cfRule type="expression" dxfId="683" priority="684" stopIfTrue="1">
      <formula>AND(F45&lt;&gt;"",SUMPRODUCT(($B$38:$B$45=F45)*1))</formula>
    </cfRule>
  </conditionalFormatting>
  <conditionalFormatting sqref="G45">
    <cfRule type="expression" dxfId="682" priority="683" stopIfTrue="1">
      <formula>AND(G45&lt;&gt;"",SUMPRODUCT(($B$38:$B$45=G45)*1))</formula>
    </cfRule>
  </conditionalFormatting>
  <conditionalFormatting sqref="G45">
    <cfRule type="expression" dxfId="681" priority="682" stopIfTrue="1">
      <formula>AND(G45&lt;&gt;"",SUMPRODUCT(($B$38:$B$45=G45)*1))</formula>
    </cfRule>
  </conditionalFormatting>
  <conditionalFormatting sqref="F49">
    <cfRule type="expression" dxfId="680" priority="681">
      <formula>AND(F49&lt;&gt;"",SUMPRODUCT(($B$47:$B$54=F49)*1))</formula>
    </cfRule>
  </conditionalFormatting>
  <conditionalFormatting sqref="G49">
    <cfRule type="expression" dxfId="679" priority="680">
      <formula>AND(G49&lt;&gt;"",SUMPRODUCT(($B$47:$B$54=G49)*1))</formula>
    </cfRule>
  </conditionalFormatting>
  <conditionalFormatting sqref="H49">
    <cfRule type="expression" dxfId="678" priority="679">
      <formula>AND(H49&lt;&gt;"",SUMPRODUCT(($B$47:$B$54=H49)*1))</formula>
    </cfRule>
  </conditionalFormatting>
  <conditionalFormatting sqref="I49">
    <cfRule type="expression" dxfId="677" priority="678">
      <formula>AND(I49&lt;&gt;"",SUMPRODUCT(($B$47:$B$54=I49)*1))</formula>
    </cfRule>
  </conditionalFormatting>
  <conditionalFormatting sqref="J49">
    <cfRule type="expression" dxfId="676" priority="677">
      <formula>AND(J49&lt;&gt;"",SUMPRODUCT(($B$47:$B$54=J49)*1))</formula>
    </cfRule>
  </conditionalFormatting>
  <conditionalFormatting sqref="K49">
    <cfRule type="expression" dxfId="675" priority="676">
      <formula>AND(K49&lt;&gt;"",SUMPRODUCT(($B$47:$B$54=K49)*1))</formula>
    </cfRule>
  </conditionalFormatting>
  <conditionalFormatting sqref="L49">
    <cfRule type="expression" dxfId="674" priority="675">
      <formula>AND(L49&lt;&gt;"",SUMPRODUCT(($B$47:$B$54=L49)*1))</formula>
    </cfRule>
  </conditionalFormatting>
  <conditionalFormatting sqref="L50">
    <cfRule type="expression" dxfId="673" priority="674">
      <formula>AND(L50&lt;&gt;"",SUMPRODUCT(($B$47:$B$54=L50)*1))</formula>
    </cfRule>
  </conditionalFormatting>
  <conditionalFormatting sqref="K50">
    <cfRule type="expression" dxfId="672" priority="673">
      <formula>AND(K50&lt;&gt;"",SUMPRODUCT(($B$47:$B$54=K50)*1))</formula>
    </cfRule>
  </conditionalFormatting>
  <conditionalFormatting sqref="J50">
    <cfRule type="expression" dxfId="671" priority="672">
      <formula>AND(J50&lt;&gt;"",SUMPRODUCT(($B$47:$B$54=J50)*1))</formula>
    </cfRule>
  </conditionalFormatting>
  <conditionalFormatting sqref="I50">
    <cfRule type="expression" dxfId="670" priority="671">
      <formula>AND(I50&lt;&gt;"",SUMPRODUCT(($B$47:$B$54=I50)*1))</formula>
    </cfRule>
  </conditionalFormatting>
  <conditionalFormatting sqref="H50">
    <cfRule type="expression" dxfId="669" priority="670">
      <formula>AND(H50&lt;&gt;"",SUMPRODUCT(($B$47:$B$54=H50)*1))</formula>
    </cfRule>
  </conditionalFormatting>
  <conditionalFormatting sqref="G50">
    <cfRule type="expression" dxfId="668" priority="669">
      <formula>AND(G50&lt;&gt;"",SUMPRODUCT(($B$47:$B$54=G50)*1))</formula>
    </cfRule>
  </conditionalFormatting>
  <conditionalFormatting sqref="F50">
    <cfRule type="expression" dxfId="667" priority="668">
      <formula>AND(F50&lt;&gt;"",SUMPRODUCT(($B$47:$B$54=F50)*1))</formula>
    </cfRule>
  </conditionalFormatting>
  <conditionalFormatting sqref="L51">
    <cfRule type="expression" dxfId="666" priority="667">
      <formula>AND(L51&lt;&gt;"",SUMPRODUCT(($B$47:$B$54=L51)*1))</formula>
    </cfRule>
  </conditionalFormatting>
  <conditionalFormatting sqref="K51">
    <cfRule type="expression" dxfId="665" priority="666">
      <formula>AND(K51&lt;&gt;"",SUMPRODUCT(($B$47:$B$54=K51)*1))</formula>
    </cfRule>
  </conditionalFormatting>
  <conditionalFormatting sqref="J51">
    <cfRule type="expression" dxfId="664" priority="665">
      <formula>AND(J51&lt;&gt;"",SUMPRODUCT(($B$47:$B$54=J51)*1))</formula>
    </cfRule>
  </conditionalFormatting>
  <conditionalFormatting sqref="I51">
    <cfRule type="expression" dxfId="663" priority="664">
      <formula>AND(I51&lt;&gt;"",SUMPRODUCT(($B$47:$B$54=I51)*1))</formula>
    </cfRule>
  </conditionalFormatting>
  <conditionalFormatting sqref="H51">
    <cfRule type="expression" dxfId="662" priority="663">
      <formula>AND(H51&lt;&gt;"",SUMPRODUCT(($B$47:$B$54=H51)*1))</formula>
    </cfRule>
  </conditionalFormatting>
  <conditionalFormatting sqref="G51">
    <cfRule type="expression" dxfId="661" priority="662">
      <formula>AND(G51&lt;&gt;"",SUMPRODUCT(($B$47:$B$54=G51)*1))</formula>
    </cfRule>
  </conditionalFormatting>
  <conditionalFormatting sqref="F51">
    <cfRule type="expression" dxfId="660" priority="661">
      <formula>AND(F51&lt;&gt;"",SUMPRODUCT(($B$47:$B$54=F51)*1))</formula>
    </cfRule>
  </conditionalFormatting>
  <conditionalFormatting sqref="L52">
    <cfRule type="expression" dxfId="659" priority="660">
      <formula>AND(L52&lt;&gt;"",SUMPRODUCT(($B$47:$B$54=L52)*1))</formula>
    </cfRule>
  </conditionalFormatting>
  <conditionalFormatting sqref="K52">
    <cfRule type="expression" dxfId="658" priority="659">
      <formula>AND(K52&lt;&gt;"",SUMPRODUCT(($B$47:$B$54=K52)*1))</formula>
    </cfRule>
  </conditionalFormatting>
  <conditionalFormatting sqref="J52">
    <cfRule type="expression" dxfId="657" priority="658">
      <formula>AND(J52&lt;&gt;"",SUMPRODUCT(($B$47:$B$54=J52)*1))</formula>
    </cfRule>
  </conditionalFormatting>
  <conditionalFormatting sqref="I52">
    <cfRule type="expression" dxfId="656" priority="657">
      <formula>AND(I52&lt;&gt;"",SUMPRODUCT(($B$47:$B$54=I52)*1))</formula>
    </cfRule>
  </conditionalFormatting>
  <conditionalFormatting sqref="H52">
    <cfRule type="expression" dxfId="655" priority="656">
      <formula>AND(H52&lt;&gt;"",SUMPRODUCT(($B$47:$B$54=H52)*1))</formula>
    </cfRule>
  </conditionalFormatting>
  <conditionalFormatting sqref="G52">
    <cfRule type="expression" dxfId="654" priority="655">
      <formula>AND(G52&lt;&gt;"",SUMPRODUCT(($B$47:$B$54=G52)*1))</formula>
    </cfRule>
  </conditionalFormatting>
  <conditionalFormatting sqref="F52">
    <cfRule type="expression" dxfId="653" priority="654">
      <formula>AND(F52&lt;&gt;"",SUMPRODUCT(($B$47:$B$54=F52)*1))</formula>
    </cfRule>
  </conditionalFormatting>
  <conditionalFormatting sqref="L53">
    <cfRule type="expression" dxfId="652" priority="653">
      <formula>AND(L53&lt;&gt;"",SUMPRODUCT(($B$47:$B$54=L53)*1))</formula>
    </cfRule>
  </conditionalFormatting>
  <conditionalFormatting sqref="K53">
    <cfRule type="expression" dxfId="651" priority="652">
      <formula>AND(K53&lt;&gt;"",SUMPRODUCT(($B$47:$B$54=K53)*1))</formula>
    </cfRule>
  </conditionalFormatting>
  <conditionalFormatting sqref="J53">
    <cfRule type="expression" dxfId="650" priority="651">
      <formula>AND(J53&lt;&gt;"",SUMPRODUCT(($B$47:$B$54=J53)*1))</formula>
    </cfRule>
  </conditionalFormatting>
  <conditionalFormatting sqref="I53">
    <cfRule type="expression" dxfId="649" priority="650">
      <formula>AND(I53&lt;&gt;"",SUMPRODUCT(($B$47:$B$54=I53)*1))</formula>
    </cfRule>
  </conditionalFormatting>
  <conditionalFormatting sqref="H53">
    <cfRule type="expression" dxfId="648" priority="649">
      <formula>AND(H53&lt;&gt;"",SUMPRODUCT(($B$47:$B$54=H53)*1))</formula>
    </cfRule>
  </conditionalFormatting>
  <conditionalFormatting sqref="G53">
    <cfRule type="expression" dxfId="647" priority="648">
      <formula>AND(G53&lt;&gt;"",SUMPRODUCT(($B$47:$B$54=G53)*1))</formula>
    </cfRule>
  </conditionalFormatting>
  <conditionalFormatting sqref="F53">
    <cfRule type="expression" dxfId="646" priority="647">
      <formula>AND(F53&lt;&gt;"",SUMPRODUCT(($B$47:$B$54=F53)*1))</formula>
    </cfRule>
  </conditionalFormatting>
  <conditionalFormatting sqref="G54">
    <cfRule type="expression" dxfId="645" priority="646">
      <formula>AND(G54&lt;&gt;"",SUMPRODUCT(($B$47:$B$54=G54)*1))</formula>
    </cfRule>
  </conditionalFormatting>
  <conditionalFormatting sqref="F54">
    <cfRule type="expression" dxfId="644" priority="645">
      <formula>AND(F54&lt;&gt;"",SUMPRODUCT(($B$47:$B$54=F54)*1))</formula>
    </cfRule>
  </conditionalFormatting>
  <conditionalFormatting sqref="F58">
    <cfRule type="expression" dxfId="643" priority="644">
      <formula>AND(F58&lt;&gt;"",SUMPRODUCT(($B$56:$B$63=F58)*1))</formula>
    </cfRule>
  </conditionalFormatting>
  <conditionalFormatting sqref="G58">
    <cfRule type="expression" dxfId="642" priority="643">
      <formula>AND(G58&lt;&gt;"",SUMPRODUCT(($B$56:$B$63=G58)*1))</formula>
    </cfRule>
  </conditionalFormatting>
  <conditionalFormatting sqref="H58">
    <cfRule type="expression" dxfId="641" priority="642">
      <formula>AND(H58&lt;&gt;"",SUMPRODUCT(($B$56:$B$63=H58)*1))</formula>
    </cfRule>
  </conditionalFormatting>
  <conditionalFormatting sqref="I58">
    <cfRule type="expression" dxfId="640" priority="641">
      <formula>AND(I58&lt;&gt;"",SUMPRODUCT(($B$56:$B$63=I58)*1))</formula>
    </cfRule>
  </conditionalFormatting>
  <conditionalFormatting sqref="J58">
    <cfRule type="expression" dxfId="639" priority="640">
      <formula>AND(J58&lt;&gt;"",SUMPRODUCT(($B$56:$B$63=J58)*1))</formula>
    </cfRule>
  </conditionalFormatting>
  <conditionalFormatting sqref="K58">
    <cfRule type="expression" dxfId="638" priority="639">
      <formula>AND(K58&lt;&gt;"",SUMPRODUCT(($B$56:$B$63=K58)*1))</formula>
    </cfRule>
  </conditionalFormatting>
  <conditionalFormatting sqref="L58">
    <cfRule type="expression" dxfId="637" priority="638">
      <formula>AND(L58&lt;&gt;"",SUMPRODUCT(($B$56:$B$63=L58)*1))</formula>
    </cfRule>
  </conditionalFormatting>
  <conditionalFormatting sqref="F59">
    <cfRule type="expression" dxfId="636" priority="637">
      <formula>AND(F59&lt;&gt;"",SUMPRODUCT(($B$56:$B$63=F59)*1))</formula>
    </cfRule>
  </conditionalFormatting>
  <conditionalFormatting sqref="G59">
    <cfRule type="expression" dxfId="635" priority="636">
      <formula>AND(G59&lt;&gt;"",SUMPRODUCT(($B$56:$B$63=G59)*1))</formula>
    </cfRule>
  </conditionalFormatting>
  <conditionalFormatting sqref="H59">
    <cfRule type="expression" dxfId="634" priority="635">
      <formula>AND(H59&lt;&gt;"",SUMPRODUCT(($B$56:$B$63=H59)*1))</formula>
    </cfRule>
  </conditionalFormatting>
  <conditionalFormatting sqref="I59">
    <cfRule type="expression" dxfId="633" priority="634">
      <formula>AND(I59&lt;&gt;"",SUMPRODUCT(($B$56:$B$63=I59)*1))</formula>
    </cfRule>
  </conditionalFormatting>
  <conditionalFormatting sqref="J59">
    <cfRule type="expression" dxfId="632" priority="633">
      <formula>AND(J59&lt;&gt;"",SUMPRODUCT(($B$56:$B$63=J59)*1))</formula>
    </cfRule>
  </conditionalFormatting>
  <conditionalFormatting sqref="K59">
    <cfRule type="expression" dxfId="631" priority="632">
      <formula>AND(K59&lt;&gt;"",SUMPRODUCT(($B$56:$B$63=K59)*1))</formula>
    </cfRule>
  </conditionalFormatting>
  <conditionalFormatting sqref="L59">
    <cfRule type="expression" dxfId="630" priority="631">
      <formula>AND(L59&lt;&gt;"",SUMPRODUCT(($B$56:$B$63=L59)*1))</formula>
    </cfRule>
  </conditionalFormatting>
  <conditionalFormatting sqref="F60">
    <cfRule type="expression" dxfId="629" priority="630">
      <formula>AND(F60&lt;&gt;"",SUMPRODUCT(($B$56:$B$63=F60)*1))</formula>
    </cfRule>
  </conditionalFormatting>
  <conditionalFormatting sqref="G60">
    <cfRule type="expression" dxfId="628" priority="629">
      <formula>AND(G60&lt;&gt;"",SUMPRODUCT(($B$56:$B$63=G60)*1))</formula>
    </cfRule>
  </conditionalFormatting>
  <conditionalFormatting sqref="H60">
    <cfRule type="expression" dxfId="627" priority="628">
      <formula>AND(H60&lt;&gt;"",SUMPRODUCT(($B$56:$B$63=H60)*1))</formula>
    </cfRule>
  </conditionalFormatting>
  <conditionalFormatting sqref="I60">
    <cfRule type="expression" dxfId="626" priority="627">
      <formula>AND(I60&lt;&gt;"",SUMPRODUCT(($B$56:$B$63=I60)*1))</formula>
    </cfRule>
  </conditionalFormatting>
  <conditionalFormatting sqref="J60">
    <cfRule type="expression" dxfId="625" priority="626">
      <formula>AND(J60&lt;&gt;"",SUMPRODUCT(($B$56:$B$63=J60)*1))</formula>
    </cfRule>
  </conditionalFormatting>
  <conditionalFormatting sqref="K60">
    <cfRule type="expression" dxfId="624" priority="625">
      <formula>AND(K60&lt;&gt;"",SUMPRODUCT(($B$56:$B$63=K60)*1))</formula>
    </cfRule>
  </conditionalFormatting>
  <conditionalFormatting sqref="L60">
    <cfRule type="expression" dxfId="623" priority="624">
      <formula>AND(L60&lt;&gt;"",SUMPRODUCT(($B$56:$B$63=L60)*1))</formula>
    </cfRule>
  </conditionalFormatting>
  <conditionalFormatting sqref="F61">
    <cfRule type="expression" dxfId="622" priority="623">
      <formula>AND(F61&lt;&gt;"",SUMPRODUCT(($B$56:$B$63=F61)*1))</formula>
    </cfRule>
  </conditionalFormatting>
  <conditionalFormatting sqref="G61">
    <cfRule type="expression" dxfId="621" priority="622">
      <formula>AND(G61&lt;&gt;"",SUMPRODUCT(($B$56:$B$63=G61)*1))</formula>
    </cfRule>
  </conditionalFormatting>
  <conditionalFormatting sqref="H61">
    <cfRule type="expression" dxfId="620" priority="621">
      <formula>AND(H61&lt;&gt;"",SUMPRODUCT(($B$56:$B$63=H61)*1))</formula>
    </cfRule>
  </conditionalFormatting>
  <conditionalFormatting sqref="I61">
    <cfRule type="expression" dxfId="619" priority="620">
      <formula>AND(I61&lt;&gt;"",SUMPRODUCT(($B$56:$B$63=I61)*1))</formula>
    </cfRule>
  </conditionalFormatting>
  <conditionalFormatting sqref="J61">
    <cfRule type="expression" dxfId="618" priority="619">
      <formula>AND(J61&lt;&gt;"",SUMPRODUCT(($B$56:$B$63=J61)*1))</formula>
    </cfRule>
  </conditionalFormatting>
  <conditionalFormatting sqref="K61">
    <cfRule type="expression" dxfId="617" priority="618">
      <formula>AND(K61&lt;&gt;"",SUMPRODUCT(($B$56:$B$63=K61)*1))</formula>
    </cfRule>
  </conditionalFormatting>
  <conditionalFormatting sqref="L61">
    <cfRule type="expression" dxfId="616" priority="617">
      <formula>AND(L61&lt;&gt;"",SUMPRODUCT(($B$56:$B$63=L61)*1))</formula>
    </cfRule>
  </conditionalFormatting>
  <conditionalFormatting sqref="F62">
    <cfRule type="expression" dxfId="615" priority="616">
      <formula>AND(F62&lt;&gt;"",SUMPRODUCT(($B$56:$B$63=F62)*1))</formula>
    </cfRule>
  </conditionalFormatting>
  <conditionalFormatting sqref="G62">
    <cfRule type="expression" dxfId="614" priority="615">
      <formula>AND(G62&lt;&gt;"",SUMPRODUCT(($B$56:$B$63=G62)*1))</formula>
    </cfRule>
  </conditionalFormatting>
  <conditionalFormatting sqref="H62">
    <cfRule type="expression" dxfId="613" priority="614">
      <formula>AND(H62&lt;&gt;"",SUMPRODUCT(($B$56:$B$63=H62)*1))</formula>
    </cfRule>
  </conditionalFormatting>
  <conditionalFormatting sqref="I62">
    <cfRule type="expression" dxfId="612" priority="613">
      <formula>AND(I62&lt;&gt;"",SUMPRODUCT(($B$56:$B$63=I62)*1))</formula>
    </cfRule>
  </conditionalFormatting>
  <conditionalFormatting sqref="J62">
    <cfRule type="expression" dxfId="611" priority="612">
      <formula>AND(J62&lt;&gt;"",SUMPRODUCT(($B$56:$B$63=J62)*1))</formula>
    </cfRule>
  </conditionalFormatting>
  <conditionalFormatting sqref="K62">
    <cfRule type="expression" dxfId="610" priority="611">
      <formula>AND(K62&lt;&gt;"",SUMPRODUCT(($B$56:$B$63=K62)*1))</formula>
    </cfRule>
  </conditionalFormatting>
  <conditionalFormatting sqref="L62">
    <cfRule type="expression" dxfId="609" priority="610">
      <formula>AND(L62&lt;&gt;"",SUMPRODUCT(($B$56:$B$63=L62)*1))</formula>
    </cfRule>
  </conditionalFormatting>
  <conditionalFormatting sqref="F63">
    <cfRule type="expression" dxfId="608" priority="609">
      <formula>AND(F63&lt;&gt;"",SUMPRODUCT(($B$56:$B$63=F63)*1))</formula>
    </cfRule>
  </conditionalFormatting>
  <conditionalFormatting sqref="G63">
    <cfRule type="expression" dxfId="607" priority="608">
      <formula>AND(G63&lt;&gt;"",SUMPRODUCT(($B$56:$B$63=G63)*1))</formula>
    </cfRule>
  </conditionalFormatting>
  <conditionalFormatting sqref="N58">
    <cfRule type="expression" dxfId="606" priority="607">
      <formula>AND(N58&lt;&gt;"",SUMPRODUCT(($V$56:$V$63=N58)*1))</formula>
    </cfRule>
  </conditionalFormatting>
  <conditionalFormatting sqref="O58">
    <cfRule type="expression" dxfId="605" priority="606">
      <formula>AND(O58&lt;&gt;"",SUMPRODUCT(($V$56:$V$63=O58)*1))</formula>
    </cfRule>
  </conditionalFormatting>
  <conditionalFormatting sqref="P58">
    <cfRule type="expression" dxfId="604" priority="605">
      <formula>AND(P58&lt;&gt;"",SUMPRODUCT(($V$56:$V$63=P58)*1))</formula>
    </cfRule>
  </conditionalFormatting>
  <conditionalFormatting sqref="Q58">
    <cfRule type="expression" dxfId="603" priority="604">
      <formula>AND(Q58&lt;&gt;"",SUMPRODUCT(($V$56:$V$63=Q58)*1))</formula>
    </cfRule>
  </conditionalFormatting>
  <conditionalFormatting sqref="R58">
    <cfRule type="expression" dxfId="602" priority="603">
      <formula>AND(R58&lt;&gt;"",SUMPRODUCT(($V$56:$V$63=R58)*1))</formula>
    </cfRule>
  </conditionalFormatting>
  <conditionalFormatting sqref="S58">
    <cfRule type="expression" dxfId="601" priority="602">
      <formula>AND(S58&lt;&gt;"",SUMPRODUCT(($V$56:$V$63=S58)*1))</formula>
    </cfRule>
  </conditionalFormatting>
  <conditionalFormatting sqref="T58">
    <cfRule type="expression" dxfId="600" priority="601">
      <formula>AND(T58&lt;&gt;"",SUMPRODUCT(($V$56:$V$63=T58)*1))</formula>
    </cfRule>
  </conditionalFormatting>
  <conditionalFormatting sqref="N59">
    <cfRule type="expression" dxfId="599" priority="600">
      <formula>AND(N59&lt;&gt;"",SUMPRODUCT(($V$56:$V$63=N59)*1))</formula>
    </cfRule>
  </conditionalFormatting>
  <conditionalFormatting sqref="O59">
    <cfRule type="expression" dxfId="598" priority="599">
      <formula>AND(O59&lt;&gt;"",SUMPRODUCT(($V$56:$V$63=O59)*1))</formula>
    </cfRule>
  </conditionalFormatting>
  <conditionalFormatting sqref="P59">
    <cfRule type="expression" dxfId="597" priority="598">
      <formula>AND(P59&lt;&gt;"",SUMPRODUCT(($V$56:$V$63=P59)*1))</formula>
    </cfRule>
  </conditionalFormatting>
  <conditionalFormatting sqref="Q59">
    <cfRule type="expression" dxfId="596" priority="597">
      <formula>AND(Q59&lt;&gt;"",SUMPRODUCT(($V$56:$V$63=Q59)*1))</formula>
    </cfRule>
  </conditionalFormatting>
  <conditionalFormatting sqref="R59">
    <cfRule type="expression" dxfId="595" priority="596">
      <formula>AND(R59&lt;&gt;"",SUMPRODUCT(($V$56:$V$63=R59)*1))</formula>
    </cfRule>
  </conditionalFormatting>
  <conditionalFormatting sqref="S59">
    <cfRule type="expression" dxfId="594" priority="595">
      <formula>AND(S59&lt;&gt;"",SUMPRODUCT(($V$56:$V$63=S59)*1))</formula>
    </cfRule>
  </conditionalFormatting>
  <conditionalFormatting sqref="T59">
    <cfRule type="expression" dxfId="593" priority="594">
      <formula>AND(T59&lt;&gt;"",SUMPRODUCT(($V$56:$V$63=T59)*1))</formula>
    </cfRule>
  </conditionalFormatting>
  <conditionalFormatting sqref="N60">
    <cfRule type="expression" dxfId="592" priority="593">
      <formula>AND(N60&lt;&gt;"",SUMPRODUCT(($V$56:$V$63=N60)*1))</formula>
    </cfRule>
  </conditionalFormatting>
  <conditionalFormatting sqref="O60">
    <cfRule type="expression" dxfId="591" priority="592">
      <formula>AND(O60&lt;&gt;"",SUMPRODUCT(($V$56:$V$63=O60)*1))</formula>
    </cfRule>
  </conditionalFormatting>
  <conditionalFormatting sqref="P60">
    <cfRule type="expression" dxfId="590" priority="591">
      <formula>AND(P60&lt;&gt;"",SUMPRODUCT(($V$56:$V$63=P60)*1))</formula>
    </cfRule>
  </conditionalFormatting>
  <conditionalFormatting sqref="Q60">
    <cfRule type="expression" dxfId="589" priority="590">
      <formula>AND(Q60&lt;&gt;"",SUMPRODUCT(($V$56:$V$63=Q60)*1))</formula>
    </cfRule>
  </conditionalFormatting>
  <conditionalFormatting sqref="R60">
    <cfRule type="expression" dxfId="588" priority="589">
      <formula>AND(R60&lt;&gt;"",SUMPRODUCT(($V$56:$V$63=R60)*1))</formula>
    </cfRule>
  </conditionalFormatting>
  <conditionalFormatting sqref="S60">
    <cfRule type="expression" dxfId="587" priority="588">
      <formula>AND(S60&lt;&gt;"",SUMPRODUCT(($V$56:$V$63=S60)*1))</formula>
    </cfRule>
  </conditionalFormatting>
  <conditionalFormatting sqref="T60">
    <cfRule type="expression" dxfId="586" priority="587">
      <formula>AND(T60&lt;&gt;"",SUMPRODUCT(($V$56:$V$63=T60)*1))</formula>
    </cfRule>
  </conditionalFormatting>
  <conditionalFormatting sqref="N61">
    <cfRule type="expression" dxfId="585" priority="586">
      <formula>AND(N61&lt;&gt;"",SUMPRODUCT(($V$56:$V$63=N61)*1))</formula>
    </cfRule>
  </conditionalFormatting>
  <conditionalFormatting sqref="O61">
    <cfRule type="expression" dxfId="584" priority="585">
      <formula>AND(O61&lt;&gt;"",SUMPRODUCT(($V$56:$V$63=O61)*1))</formula>
    </cfRule>
  </conditionalFormatting>
  <conditionalFormatting sqref="P61">
    <cfRule type="expression" dxfId="583" priority="584">
      <formula>AND(P61&lt;&gt;"",SUMPRODUCT(($V$56:$V$63=P61)*1))</formula>
    </cfRule>
  </conditionalFormatting>
  <conditionalFormatting sqref="Q61">
    <cfRule type="expression" dxfId="582" priority="583">
      <formula>AND(Q61&lt;&gt;"",SUMPRODUCT(($V$56:$V$63=Q61)*1))</formula>
    </cfRule>
  </conditionalFormatting>
  <conditionalFormatting sqref="R61">
    <cfRule type="expression" dxfId="581" priority="582">
      <formula>AND(R61&lt;&gt;"",SUMPRODUCT(($V$56:$V$63=R61)*1))</formula>
    </cfRule>
  </conditionalFormatting>
  <conditionalFormatting sqref="S61">
    <cfRule type="expression" dxfId="580" priority="581">
      <formula>AND(S61&lt;&gt;"",SUMPRODUCT(($V$56:$V$63=S61)*1))</formula>
    </cfRule>
  </conditionalFormatting>
  <conditionalFormatting sqref="T61">
    <cfRule type="expression" dxfId="579" priority="580">
      <formula>AND(T61&lt;&gt;"",SUMPRODUCT(($V$56:$V$63=T61)*1))</formula>
    </cfRule>
  </conditionalFormatting>
  <conditionalFormatting sqref="N62">
    <cfRule type="expression" dxfId="578" priority="579">
      <formula>AND(N62&lt;&gt;"",SUMPRODUCT(($V$56:$V$63=N62)*1))</formula>
    </cfRule>
  </conditionalFormatting>
  <conditionalFormatting sqref="O62">
    <cfRule type="expression" dxfId="577" priority="578">
      <formula>AND(O62&lt;&gt;"",SUMPRODUCT(($V$56:$V$63=O62)*1))</formula>
    </cfRule>
  </conditionalFormatting>
  <conditionalFormatting sqref="P62">
    <cfRule type="expression" dxfId="576" priority="577">
      <formula>AND(P62&lt;&gt;"",SUMPRODUCT(($V$56:$V$63=P62)*1))</formula>
    </cfRule>
  </conditionalFormatting>
  <conditionalFormatting sqref="Q62">
    <cfRule type="expression" dxfId="575" priority="576">
      <formula>AND(Q62&lt;&gt;"",SUMPRODUCT(($V$56:$V$63=Q62)*1))</formula>
    </cfRule>
  </conditionalFormatting>
  <conditionalFormatting sqref="R62">
    <cfRule type="expression" dxfId="574" priority="575">
      <formula>AND(R62&lt;&gt;"",SUMPRODUCT(($V$56:$V$63=R62)*1))</formula>
    </cfRule>
  </conditionalFormatting>
  <conditionalFormatting sqref="S62">
    <cfRule type="expression" dxfId="573" priority="574">
      <formula>AND(S62&lt;&gt;"",SUMPRODUCT(($V$56:$V$63=S62)*1))</formula>
    </cfRule>
  </conditionalFormatting>
  <conditionalFormatting sqref="T62">
    <cfRule type="expression" dxfId="572" priority="573">
      <formula>AND(T62&lt;&gt;"",SUMPRODUCT(($V$56:$V$63=T62)*1))</formula>
    </cfRule>
  </conditionalFormatting>
  <conditionalFormatting sqref="N63">
    <cfRule type="expression" dxfId="571" priority="572">
      <formula>AND(N63&lt;&gt;"",SUMPRODUCT(($V$56:$V$63=N63)*1))</formula>
    </cfRule>
  </conditionalFormatting>
  <conditionalFormatting sqref="O63">
    <cfRule type="expression" dxfId="570" priority="571">
      <formula>AND(O63&lt;&gt;"",SUMPRODUCT(($V$56:$V$63=O63)*1))</formula>
    </cfRule>
  </conditionalFormatting>
  <conditionalFormatting sqref="N49">
    <cfRule type="expression" dxfId="569" priority="570">
      <formula>AND(N49&lt;&gt;"",SUMPRODUCT(($V$47:$V$54=N49)*1))</formula>
    </cfRule>
  </conditionalFormatting>
  <conditionalFormatting sqref="O49">
    <cfRule type="expression" dxfId="568" priority="569">
      <formula>AND(O49&lt;&gt;"",SUMPRODUCT(($V$47:$V$54=O49)*1))</formula>
    </cfRule>
  </conditionalFormatting>
  <conditionalFormatting sqref="P49">
    <cfRule type="expression" dxfId="567" priority="568">
      <formula>AND(P49&lt;&gt;"",SUMPRODUCT(($V$47:$V$54=P49)*1))</formula>
    </cfRule>
  </conditionalFormatting>
  <conditionalFormatting sqref="Q49">
    <cfRule type="expression" dxfId="566" priority="567">
      <formula>AND(Q49&lt;&gt;"",SUMPRODUCT(($V$47:$V$54=Q49)*1))</formula>
    </cfRule>
  </conditionalFormatting>
  <conditionalFormatting sqref="R49">
    <cfRule type="expression" dxfId="565" priority="566">
      <formula>AND(R49&lt;&gt;"",SUMPRODUCT(($V$47:$V$54=R49)*1))</formula>
    </cfRule>
  </conditionalFormatting>
  <conditionalFormatting sqref="S49">
    <cfRule type="expression" dxfId="564" priority="565">
      <formula>AND(S49&lt;&gt;"",SUMPRODUCT(($V$47:$V$54=S49)*1))</formula>
    </cfRule>
  </conditionalFormatting>
  <conditionalFormatting sqref="T49">
    <cfRule type="expression" dxfId="563" priority="564">
      <formula>AND(T49&lt;&gt;"",SUMPRODUCT(($V$47:$V$54=T49)*1))</formula>
    </cfRule>
  </conditionalFormatting>
  <conditionalFormatting sqref="N50">
    <cfRule type="expression" dxfId="562" priority="563">
      <formula>AND(N50&lt;&gt;"",SUMPRODUCT(($V$47:$V$54=N50)*1))</formula>
    </cfRule>
  </conditionalFormatting>
  <conditionalFormatting sqref="O50">
    <cfRule type="expression" dxfId="561" priority="562">
      <formula>AND(O50&lt;&gt;"",SUMPRODUCT(($V$47:$V$54=O50)*1))</formula>
    </cfRule>
  </conditionalFormatting>
  <conditionalFormatting sqref="P50">
    <cfRule type="expression" dxfId="560" priority="561">
      <formula>AND(P50&lt;&gt;"",SUMPRODUCT(($V$47:$V$54=P50)*1))</formula>
    </cfRule>
  </conditionalFormatting>
  <conditionalFormatting sqref="Q50">
    <cfRule type="expression" dxfId="559" priority="560">
      <formula>AND(Q50&lt;&gt;"",SUMPRODUCT(($V$47:$V$54=Q50)*1))</formula>
    </cfRule>
  </conditionalFormatting>
  <conditionalFormatting sqref="R50">
    <cfRule type="expression" dxfId="558" priority="559">
      <formula>AND(R50&lt;&gt;"",SUMPRODUCT(($V$47:$V$54=R50)*1))</formula>
    </cfRule>
  </conditionalFormatting>
  <conditionalFormatting sqref="S50">
    <cfRule type="expression" dxfId="557" priority="558">
      <formula>AND(S50&lt;&gt;"",SUMPRODUCT(($V$47:$V$54=S50)*1))</formula>
    </cfRule>
  </conditionalFormatting>
  <conditionalFormatting sqref="T50">
    <cfRule type="expression" dxfId="556" priority="557">
      <formula>AND(T50&lt;&gt;"",SUMPRODUCT(($V$47:$V$54=T50)*1))</formula>
    </cfRule>
  </conditionalFormatting>
  <conditionalFormatting sqref="N51">
    <cfRule type="expression" dxfId="555" priority="556">
      <formula>AND(N51&lt;&gt;"",SUMPRODUCT(($V$47:$V$54=N51)*1))</formula>
    </cfRule>
  </conditionalFormatting>
  <conditionalFormatting sqref="O51">
    <cfRule type="expression" dxfId="554" priority="555">
      <formula>AND(O51&lt;&gt;"",SUMPRODUCT(($V$47:$V$54=O51)*1))</formula>
    </cfRule>
  </conditionalFormatting>
  <conditionalFormatting sqref="P51">
    <cfRule type="expression" dxfId="553" priority="554">
      <formula>AND(P51&lt;&gt;"",SUMPRODUCT(($V$47:$V$54=P51)*1))</formula>
    </cfRule>
  </conditionalFormatting>
  <conditionalFormatting sqref="Q51">
    <cfRule type="expression" dxfId="552" priority="553">
      <formula>AND(Q51&lt;&gt;"",SUMPRODUCT(($V$47:$V$54=Q51)*1))</formula>
    </cfRule>
  </conditionalFormatting>
  <conditionalFormatting sqref="R51">
    <cfRule type="expression" dxfId="551" priority="552">
      <formula>AND(R51&lt;&gt;"",SUMPRODUCT(($V$47:$V$54=R51)*1))</formula>
    </cfRule>
  </conditionalFormatting>
  <conditionalFormatting sqref="S51">
    <cfRule type="expression" dxfId="550" priority="551">
      <formula>AND(S51&lt;&gt;"",SUMPRODUCT(($V$47:$V$54=S51)*1))</formula>
    </cfRule>
  </conditionalFormatting>
  <conditionalFormatting sqref="T51">
    <cfRule type="expression" dxfId="549" priority="550">
      <formula>AND(T51&lt;&gt;"",SUMPRODUCT(($V$47:$V$54=T51)*1))</formula>
    </cfRule>
  </conditionalFormatting>
  <conditionalFormatting sqref="N52">
    <cfRule type="expression" dxfId="548" priority="549">
      <formula>AND(N52&lt;&gt;"",SUMPRODUCT(($V$47:$V$54=N52)*1))</formula>
    </cfRule>
  </conditionalFormatting>
  <conditionalFormatting sqref="O52">
    <cfRule type="expression" dxfId="547" priority="548">
      <formula>AND(O52&lt;&gt;"",SUMPRODUCT(($V$47:$V$54=O52)*1))</formula>
    </cfRule>
  </conditionalFormatting>
  <conditionalFormatting sqref="P52">
    <cfRule type="expression" dxfId="546" priority="547">
      <formula>AND(P52&lt;&gt;"",SUMPRODUCT(($V$47:$V$54=P52)*1))</formula>
    </cfRule>
  </conditionalFormatting>
  <conditionalFormatting sqref="Q52">
    <cfRule type="expression" dxfId="545" priority="546">
      <formula>AND(Q52&lt;&gt;"",SUMPRODUCT(($V$47:$V$54=Q52)*1))</formula>
    </cfRule>
  </conditionalFormatting>
  <conditionalFormatting sqref="R52">
    <cfRule type="expression" dxfId="544" priority="545">
      <formula>AND(R52&lt;&gt;"",SUMPRODUCT(($V$47:$V$54=R52)*1))</formula>
    </cfRule>
  </conditionalFormatting>
  <conditionalFormatting sqref="S52">
    <cfRule type="expression" dxfId="543" priority="544">
      <formula>AND(S52&lt;&gt;"",SUMPRODUCT(($V$47:$V$54=S52)*1))</formula>
    </cfRule>
  </conditionalFormatting>
  <conditionalFormatting sqref="T52">
    <cfRule type="expression" dxfId="542" priority="543">
      <formula>AND(T52&lt;&gt;"",SUMPRODUCT(($V$47:$V$54=T52)*1))</formula>
    </cfRule>
  </conditionalFormatting>
  <conditionalFormatting sqref="N53">
    <cfRule type="expression" dxfId="541" priority="542">
      <formula>AND(N53&lt;&gt;"",SUMPRODUCT(($V$47:$V$54=N53)*1))</formula>
    </cfRule>
  </conditionalFormatting>
  <conditionalFormatting sqref="O53">
    <cfRule type="expression" dxfId="540" priority="541">
      <formula>AND(O53&lt;&gt;"",SUMPRODUCT(($V$47:$V$54=O53)*1))</formula>
    </cfRule>
  </conditionalFormatting>
  <conditionalFormatting sqref="P53">
    <cfRule type="expression" dxfId="539" priority="540">
      <formula>AND(P53&lt;&gt;"",SUMPRODUCT(($V$47:$V$54=P53)*1))</formula>
    </cfRule>
  </conditionalFormatting>
  <conditionalFormatting sqref="Q53">
    <cfRule type="expression" dxfId="538" priority="539">
      <formula>AND(Q53&lt;&gt;"",SUMPRODUCT(($V$47:$V$54=Q53)*1))</formula>
    </cfRule>
  </conditionalFormatting>
  <conditionalFormatting sqref="R53">
    <cfRule type="expression" dxfId="537" priority="538">
      <formula>AND(R53&lt;&gt;"",SUMPRODUCT(($V$47:$V$54=R53)*1))</formula>
    </cfRule>
  </conditionalFormatting>
  <conditionalFormatting sqref="S53">
    <cfRule type="expression" dxfId="536" priority="537">
      <formula>AND(S53&lt;&gt;"",SUMPRODUCT(($V$47:$V$54=S53)*1))</formula>
    </cfRule>
  </conditionalFormatting>
  <conditionalFormatting sqref="T53">
    <cfRule type="expression" dxfId="535" priority="536">
      <formula>AND(T53&lt;&gt;"",SUMPRODUCT(($V$47:$V$54=T53)*1))</formula>
    </cfRule>
  </conditionalFormatting>
  <conditionalFormatting sqref="N54">
    <cfRule type="expression" dxfId="534" priority="535">
      <formula>AND(N54&lt;&gt;"",SUMPRODUCT(($V$47:$V$54=N54)*1))</formula>
    </cfRule>
  </conditionalFormatting>
  <conditionalFormatting sqref="O54">
    <cfRule type="expression" dxfId="533" priority="534">
      <formula>AND(O54&lt;&gt;"",SUMPRODUCT(($V$47:$V$54=O54)*1))</formula>
    </cfRule>
  </conditionalFormatting>
  <conditionalFormatting sqref="N40">
    <cfRule type="expression" dxfId="532" priority="533">
      <formula>AND(N40&lt;&gt;"",SUMPRODUCT(($V$38:$V$45=N40)*1))</formula>
    </cfRule>
  </conditionalFormatting>
  <conditionalFormatting sqref="O40">
    <cfRule type="expression" dxfId="531" priority="532">
      <formula>AND(O40&lt;&gt;"",SUMPRODUCT(($V$38:$V$45=O40)*1))</formula>
    </cfRule>
  </conditionalFormatting>
  <conditionalFormatting sqref="P40">
    <cfRule type="expression" dxfId="530" priority="531">
      <formula>AND(P40&lt;&gt;"",SUMPRODUCT(($V$38:$V$45=P40)*1))</formula>
    </cfRule>
  </conditionalFormatting>
  <conditionalFormatting sqref="Q40">
    <cfRule type="expression" dxfId="529" priority="530">
      <formula>AND(Q40&lt;&gt;"",SUMPRODUCT(($V$38:$V$45=Q40)*1))</formula>
    </cfRule>
  </conditionalFormatting>
  <conditionalFormatting sqref="R40">
    <cfRule type="expression" dxfId="528" priority="529">
      <formula>AND(R40&lt;&gt;"",SUMPRODUCT(($V$38:$V$45=R40)*1))</formula>
    </cfRule>
  </conditionalFormatting>
  <conditionalFormatting sqref="S40">
    <cfRule type="expression" dxfId="527" priority="528">
      <formula>AND(S40&lt;&gt;"",SUMPRODUCT(($V$38:$V$45=S40)*1))</formula>
    </cfRule>
  </conditionalFormatting>
  <conditionalFormatting sqref="T40">
    <cfRule type="expression" dxfId="526" priority="527">
      <formula>AND(T40&lt;&gt;"",SUMPRODUCT(($V$38:$V$45=T40)*1))</formula>
    </cfRule>
  </conditionalFormatting>
  <conditionalFormatting sqref="N41">
    <cfRule type="expression" dxfId="525" priority="526">
      <formula>AND(N41&lt;&gt;"",SUMPRODUCT(($V$38:$V$45=N41)*1))</formula>
    </cfRule>
  </conditionalFormatting>
  <conditionalFormatting sqref="O41">
    <cfRule type="expression" dxfId="524" priority="525">
      <formula>AND(O41&lt;&gt;"",SUMPRODUCT(($V$38:$V$45=O41)*1))</formula>
    </cfRule>
  </conditionalFormatting>
  <conditionalFormatting sqref="P41">
    <cfRule type="expression" dxfId="523" priority="524">
      <formula>AND(P41&lt;&gt;"",SUMPRODUCT(($V$38:$V$45=P41)*1))</formula>
    </cfRule>
  </conditionalFormatting>
  <conditionalFormatting sqref="Q41">
    <cfRule type="expression" dxfId="522" priority="523">
      <formula>AND(Q41&lt;&gt;"",SUMPRODUCT(($V$38:$V$45=Q41)*1))</formula>
    </cfRule>
  </conditionalFormatting>
  <conditionalFormatting sqref="R41">
    <cfRule type="expression" dxfId="521" priority="522">
      <formula>AND(R41&lt;&gt;"",SUMPRODUCT(($V$38:$V$45=R41)*1))</formula>
    </cfRule>
  </conditionalFormatting>
  <conditionalFormatting sqref="S41">
    <cfRule type="expression" dxfId="520" priority="521">
      <formula>AND(S41&lt;&gt;"",SUMPRODUCT(($V$38:$V$45=S41)*1))</formula>
    </cfRule>
  </conditionalFormatting>
  <conditionalFormatting sqref="T41">
    <cfRule type="expression" dxfId="519" priority="520">
      <formula>AND(T41&lt;&gt;"",SUMPRODUCT(($V$38:$V$45=T41)*1))</formula>
    </cfRule>
  </conditionalFormatting>
  <conditionalFormatting sqref="N42">
    <cfRule type="expression" dxfId="518" priority="519">
      <formula>AND(N42&lt;&gt;"",SUMPRODUCT(($V$38:$V$45=N42)*1))</formula>
    </cfRule>
  </conditionalFormatting>
  <conditionalFormatting sqref="O42">
    <cfRule type="expression" dxfId="517" priority="518">
      <formula>AND(O42&lt;&gt;"",SUMPRODUCT(($V$38:$V$45=O42)*1))</formula>
    </cfRule>
  </conditionalFormatting>
  <conditionalFormatting sqref="P42">
    <cfRule type="expression" dxfId="516" priority="517">
      <formula>AND(P42&lt;&gt;"",SUMPRODUCT(($V$38:$V$45=P42)*1))</formula>
    </cfRule>
  </conditionalFormatting>
  <conditionalFormatting sqref="Q42">
    <cfRule type="expression" dxfId="515" priority="516">
      <formula>AND(Q42&lt;&gt;"",SUMPRODUCT(($V$38:$V$45=Q42)*1))</formula>
    </cfRule>
  </conditionalFormatting>
  <conditionalFormatting sqref="R42">
    <cfRule type="expression" dxfId="514" priority="515">
      <formula>AND(R42&lt;&gt;"",SUMPRODUCT(($V$38:$V$45=R42)*1))</formula>
    </cfRule>
  </conditionalFormatting>
  <conditionalFormatting sqref="S42">
    <cfRule type="expression" dxfId="513" priority="514">
      <formula>AND(S42&lt;&gt;"",SUMPRODUCT(($V$38:$V$45=S42)*1))</formula>
    </cfRule>
  </conditionalFormatting>
  <conditionalFormatting sqref="T42">
    <cfRule type="expression" dxfId="512" priority="513">
      <formula>AND(T42&lt;&gt;"",SUMPRODUCT(($V$38:$V$45=T42)*1))</formula>
    </cfRule>
  </conditionalFormatting>
  <conditionalFormatting sqref="N43">
    <cfRule type="expression" dxfId="511" priority="512">
      <formula>AND(N43&lt;&gt;"",SUMPRODUCT(($V$38:$V$45=N43)*1))</formula>
    </cfRule>
  </conditionalFormatting>
  <conditionalFormatting sqref="O43">
    <cfRule type="expression" dxfId="510" priority="511">
      <formula>AND(O43&lt;&gt;"",SUMPRODUCT(($V$38:$V$45=O43)*1))</formula>
    </cfRule>
  </conditionalFormatting>
  <conditionalFormatting sqref="P43">
    <cfRule type="expression" dxfId="509" priority="510">
      <formula>AND(P43&lt;&gt;"",SUMPRODUCT(($V$38:$V$45=P43)*1))</formula>
    </cfRule>
  </conditionalFormatting>
  <conditionalFormatting sqref="Q43">
    <cfRule type="expression" dxfId="508" priority="509">
      <formula>AND(Q43&lt;&gt;"",SUMPRODUCT(($V$38:$V$45=Q43)*1))</formula>
    </cfRule>
  </conditionalFormatting>
  <conditionalFormatting sqref="R43">
    <cfRule type="expression" dxfId="507" priority="508">
      <formula>AND(R43&lt;&gt;"",SUMPRODUCT(($V$38:$V$45=R43)*1))</formula>
    </cfRule>
  </conditionalFormatting>
  <conditionalFormatting sqref="S43">
    <cfRule type="expression" dxfId="506" priority="507">
      <formula>AND(S43&lt;&gt;"",SUMPRODUCT(($V$38:$V$45=S43)*1))</formula>
    </cfRule>
  </conditionalFormatting>
  <conditionalFormatting sqref="T43">
    <cfRule type="expression" dxfId="505" priority="506">
      <formula>AND(T43&lt;&gt;"",SUMPRODUCT(($V$38:$V$45=T43)*1))</formula>
    </cfRule>
  </conditionalFormatting>
  <conditionalFormatting sqref="N44">
    <cfRule type="expression" dxfId="504" priority="505">
      <formula>AND(N44&lt;&gt;"",SUMPRODUCT(($V$38:$V$45=N44)*1))</formula>
    </cfRule>
  </conditionalFormatting>
  <conditionalFormatting sqref="O44">
    <cfRule type="expression" dxfId="503" priority="504">
      <formula>AND(O44&lt;&gt;"",SUMPRODUCT(($V$38:$V$45=O44)*1))</formula>
    </cfRule>
  </conditionalFormatting>
  <conditionalFormatting sqref="P44">
    <cfRule type="expression" dxfId="502" priority="503">
      <formula>AND(P44&lt;&gt;"",SUMPRODUCT(($V$38:$V$45=P44)*1))</formula>
    </cfRule>
  </conditionalFormatting>
  <conditionalFormatting sqref="Q44">
    <cfRule type="expression" dxfId="501" priority="502">
      <formula>AND(Q44&lt;&gt;"",SUMPRODUCT(($V$38:$V$45=Q44)*1))</formula>
    </cfRule>
  </conditionalFormatting>
  <conditionalFormatting sqref="R44">
    <cfRule type="expression" dxfId="500" priority="501">
      <formula>AND(R44&lt;&gt;"",SUMPRODUCT(($V$38:$V$45=R44)*1))</formula>
    </cfRule>
  </conditionalFormatting>
  <conditionalFormatting sqref="S44">
    <cfRule type="expression" dxfId="499" priority="500">
      <formula>AND(S44&lt;&gt;"",SUMPRODUCT(($V$38:$V$45=S44)*1))</formula>
    </cfRule>
  </conditionalFormatting>
  <conditionalFormatting sqref="T44">
    <cfRule type="expression" dxfId="498" priority="499">
      <formula>AND(T44&lt;&gt;"",SUMPRODUCT(($V$38:$V$45=T44)*1))</formula>
    </cfRule>
  </conditionalFormatting>
  <conditionalFormatting sqref="N45">
    <cfRule type="expression" dxfId="497" priority="498">
      <formula>AND(N45&lt;&gt;"",SUMPRODUCT(($V$38:$V$45=N45)*1))</formula>
    </cfRule>
  </conditionalFormatting>
  <conditionalFormatting sqref="O45">
    <cfRule type="expression" dxfId="496" priority="497">
      <formula>AND(O45&lt;&gt;"",SUMPRODUCT(($V$38:$V$45=O45)*1))</formula>
    </cfRule>
  </conditionalFormatting>
  <conditionalFormatting sqref="F13">
    <cfRule type="expression" dxfId="495" priority="496">
      <formula>AND(F13&lt;&gt;"",SUMPRODUCT(($B$11:$B$18=F13)*1))</formula>
    </cfRule>
  </conditionalFormatting>
  <conditionalFormatting sqref="G13">
    <cfRule type="expression" dxfId="494" priority="495">
      <formula>AND(G13&lt;&gt;"",SUMPRODUCT(($B$11:$B$18=G13)*1))</formula>
    </cfRule>
  </conditionalFormatting>
  <conditionalFormatting sqref="H13">
    <cfRule type="expression" dxfId="493" priority="494">
      <formula>AND(H13&lt;&gt;"",SUMPRODUCT(($B$11:$B$18=H13)*1))</formula>
    </cfRule>
  </conditionalFormatting>
  <conditionalFormatting sqref="I13">
    <cfRule type="expression" dxfId="492" priority="493">
      <formula>AND(I13&lt;&gt;"",SUMPRODUCT(($B$11:$B$18=I13)*1))</formula>
    </cfRule>
  </conditionalFormatting>
  <conditionalFormatting sqref="J13">
    <cfRule type="expression" dxfId="491" priority="492">
      <formula>AND(J13&lt;&gt;"",SUMPRODUCT(($B$11:$B$18=J13)*1))</formula>
    </cfRule>
  </conditionalFormatting>
  <conditionalFormatting sqref="K13">
    <cfRule type="expression" dxfId="490" priority="491">
      <formula>AND(K13&lt;&gt;"",SUMPRODUCT(($B$11:$B$18=K13)*1))</formula>
    </cfRule>
  </conditionalFormatting>
  <conditionalFormatting sqref="L13">
    <cfRule type="expression" dxfId="489" priority="490">
      <formula>AND(L13&lt;&gt;"",SUMPRODUCT(($B$11:$B$18=L13)*1))</formula>
    </cfRule>
  </conditionalFormatting>
  <conditionalFormatting sqref="F14">
    <cfRule type="expression" dxfId="488" priority="489">
      <formula>AND(F14&lt;&gt;"",SUMPRODUCT(($B$11:$B$18=F14)*1))</formula>
    </cfRule>
  </conditionalFormatting>
  <conditionalFormatting sqref="G14">
    <cfRule type="expression" dxfId="487" priority="488">
      <formula>AND(G14&lt;&gt;"",SUMPRODUCT(($B$11:$B$18=G14)*1))</formula>
    </cfRule>
  </conditionalFormatting>
  <conditionalFormatting sqref="H14">
    <cfRule type="expression" dxfId="486" priority="487">
      <formula>AND(H14&lt;&gt;"",SUMPRODUCT(($B$11:$B$18=H14)*1))</formula>
    </cfRule>
  </conditionalFormatting>
  <conditionalFormatting sqref="I14">
    <cfRule type="expression" dxfId="485" priority="486">
      <formula>AND(I14&lt;&gt;"",SUMPRODUCT(($B$11:$B$18=I14)*1))</formula>
    </cfRule>
  </conditionalFormatting>
  <conditionalFormatting sqref="J14">
    <cfRule type="expression" dxfId="484" priority="485">
      <formula>AND(J14&lt;&gt;"",SUMPRODUCT(($B$11:$B$18=J14)*1))</formula>
    </cfRule>
  </conditionalFormatting>
  <conditionalFormatting sqref="K14">
    <cfRule type="expression" dxfId="483" priority="484">
      <formula>AND(K14&lt;&gt;"",SUMPRODUCT(($B$11:$B$18=K14)*1))</formula>
    </cfRule>
  </conditionalFormatting>
  <conditionalFormatting sqref="L14">
    <cfRule type="expression" dxfId="482" priority="483">
      <formula>AND(L14&lt;&gt;"",SUMPRODUCT(($B$11:$B$18=L14)*1))</formula>
    </cfRule>
  </conditionalFormatting>
  <conditionalFormatting sqref="F15">
    <cfRule type="expression" dxfId="481" priority="482">
      <formula>AND(F15&lt;&gt;"",SUMPRODUCT(($B$11:$B$18=F15)*1))</formula>
    </cfRule>
  </conditionalFormatting>
  <conditionalFormatting sqref="G15">
    <cfRule type="expression" dxfId="480" priority="481">
      <formula>AND(G15&lt;&gt;"",SUMPRODUCT(($B$11:$B$18=G15)*1))</formula>
    </cfRule>
  </conditionalFormatting>
  <conditionalFormatting sqref="H15">
    <cfRule type="expression" dxfId="479" priority="480">
      <formula>AND(H15&lt;&gt;"",SUMPRODUCT(($B$11:$B$18=H15)*1))</formula>
    </cfRule>
  </conditionalFormatting>
  <conditionalFormatting sqref="I15">
    <cfRule type="expression" dxfId="478" priority="479">
      <formula>AND(I15&lt;&gt;"",SUMPRODUCT(($B$11:$B$18=I15)*1))</formula>
    </cfRule>
  </conditionalFormatting>
  <conditionalFormatting sqref="J15">
    <cfRule type="expression" dxfId="477" priority="478">
      <formula>AND(J15&lt;&gt;"",SUMPRODUCT(($B$11:$B$18=J15)*1))</formula>
    </cfRule>
  </conditionalFormatting>
  <conditionalFormatting sqref="K15">
    <cfRule type="expression" dxfId="476" priority="477">
      <formula>AND(K15&lt;&gt;"",SUMPRODUCT(($B$11:$B$18=K15)*1))</formula>
    </cfRule>
  </conditionalFormatting>
  <conditionalFormatting sqref="L15">
    <cfRule type="expression" dxfId="475" priority="476">
      <formula>AND(L15&lt;&gt;"",SUMPRODUCT(($B$11:$B$18=L15)*1))</formula>
    </cfRule>
  </conditionalFormatting>
  <conditionalFormatting sqref="F16">
    <cfRule type="expression" dxfId="474" priority="475">
      <formula>AND(F16&lt;&gt;"",SUMPRODUCT(($B$11:$B$18=F16)*1))</formula>
    </cfRule>
  </conditionalFormatting>
  <conditionalFormatting sqref="G16">
    <cfRule type="expression" dxfId="473" priority="474">
      <formula>AND(G16&lt;&gt;"",SUMPRODUCT(($B$11:$B$18=G16)*1))</formula>
    </cfRule>
  </conditionalFormatting>
  <conditionalFormatting sqref="H16">
    <cfRule type="expression" dxfId="472" priority="473">
      <formula>AND(H16&lt;&gt;"",SUMPRODUCT(($B$11:$B$18=H16)*1))</formula>
    </cfRule>
  </conditionalFormatting>
  <conditionalFormatting sqref="I16">
    <cfRule type="expression" dxfId="471" priority="472">
      <formula>AND(I16&lt;&gt;"",SUMPRODUCT(($B$11:$B$18=I16)*1))</formula>
    </cfRule>
  </conditionalFormatting>
  <conditionalFormatting sqref="J16">
    <cfRule type="expression" dxfId="470" priority="471">
      <formula>AND(J16&lt;&gt;"",SUMPRODUCT(($B$11:$B$18=J16)*1))</formula>
    </cfRule>
  </conditionalFormatting>
  <conditionalFormatting sqref="K16">
    <cfRule type="expression" dxfId="469" priority="470">
      <formula>AND(K16&lt;&gt;"",SUMPRODUCT(($B$11:$B$18=K16)*1))</formula>
    </cfRule>
  </conditionalFormatting>
  <conditionalFormatting sqref="L16">
    <cfRule type="expression" dxfId="468" priority="469">
      <formula>AND(L16&lt;&gt;"",SUMPRODUCT(($B$11:$B$18=L16)*1))</formula>
    </cfRule>
  </conditionalFormatting>
  <conditionalFormatting sqref="F17">
    <cfRule type="expression" dxfId="467" priority="468">
      <formula>AND(F17&lt;&gt;"",SUMPRODUCT(($B$11:$B$18=F17)*1))</formula>
    </cfRule>
  </conditionalFormatting>
  <conditionalFormatting sqref="G17">
    <cfRule type="expression" dxfId="466" priority="467">
      <formula>AND(G17&lt;&gt;"",SUMPRODUCT(($B$11:$B$18=G17)*1))</formula>
    </cfRule>
  </conditionalFormatting>
  <conditionalFormatting sqref="H17">
    <cfRule type="expression" dxfId="465" priority="466">
      <formula>AND(H17&lt;&gt;"",SUMPRODUCT(($B$11:$B$18=H17)*1))</formula>
    </cfRule>
  </conditionalFormatting>
  <conditionalFormatting sqref="I17">
    <cfRule type="expression" dxfId="464" priority="465">
      <formula>AND(I17&lt;&gt;"",SUMPRODUCT(($B$11:$B$18=I17)*1))</formula>
    </cfRule>
  </conditionalFormatting>
  <conditionalFormatting sqref="J17">
    <cfRule type="expression" dxfId="463" priority="464">
      <formula>AND(J17&lt;&gt;"",SUMPRODUCT(($B$11:$B$18=J17)*1))</formula>
    </cfRule>
  </conditionalFormatting>
  <conditionalFormatting sqref="K17">
    <cfRule type="expression" dxfId="462" priority="463">
      <formula>AND(K17&lt;&gt;"",SUMPRODUCT(($B$11:$B$18=K17)*1))</formula>
    </cfRule>
  </conditionalFormatting>
  <conditionalFormatting sqref="L17">
    <cfRule type="expression" dxfId="461" priority="462">
      <formula>AND(L17&lt;&gt;"",SUMPRODUCT(($B$11:$B$18=L17)*1))</formula>
    </cfRule>
  </conditionalFormatting>
  <conditionalFormatting sqref="F18">
    <cfRule type="expression" dxfId="460" priority="461">
      <formula>AND(F18&lt;&gt;"",SUMPRODUCT(($B$11:$B$18=F18)*1))</formula>
    </cfRule>
  </conditionalFormatting>
  <conditionalFormatting sqref="G18">
    <cfRule type="expression" dxfId="459" priority="460">
      <formula>AND(G18&lt;&gt;"",SUMPRODUCT(($B$11:$B$18=G18)*1))</formula>
    </cfRule>
  </conditionalFormatting>
  <conditionalFormatting sqref="N13">
    <cfRule type="expression" dxfId="458" priority="459">
      <formula>AND(N13&lt;&gt;"",SUMPRODUCT(($V$11:$V$18=N13)*1))</formula>
    </cfRule>
  </conditionalFormatting>
  <conditionalFormatting sqref="O13">
    <cfRule type="expression" dxfId="457" priority="458">
      <formula>AND(O13&lt;&gt;"",SUMPRODUCT(($V$11:$V$18=O13)*1))</formula>
    </cfRule>
  </conditionalFormatting>
  <conditionalFormatting sqref="P13">
    <cfRule type="expression" dxfId="456" priority="457">
      <formula>AND(P13&lt;&gt;"",SUMPRODUCT(($V$11:$V$18=P13)*1))</formula>
    </cfRule>
  </conditionalFormatting>
  <conditionalFormatting sqref="Q13">
    <cfRule type="expression" dxfId="455" priority="456">
      <formula>AND(Q13&lt;&gt;"",SUMPRODUCT(($V$11:$V$18=Q13)*1))</formula>
    </cfRule>
  </conditionalFormatting>
  <conditionalFormatting sqref="R13">
    <cfRule type="expression" dxfId="454" priority="455">
      <formula>AND(R13&lt;&gt;"",SUMPRODUCT(($V$11:$V$18=R13)*1))</formula>
    </cfRule>
  </conditionalFormatting>
  <conditionalFormatting sqref="S13">
    <cfRule type="expression" dxfId="453" priority="454">
      <formula>AND(S13&lt;&gt;"",SUMPRODUCT(($V$11:$V$18=S13)*1))</formula>
    </cfRule>
  </conditionalFormatting>
  <conditionalFormatting sqref="T13">
    <cfRule type="expression" dxfId="452" priority="453">
      <formula>AND(T13&lt;&gt;"",SUMPRODUCT(($V$11:$V$18=T13)*1))</formula>
    </cfRule>
  </conditionalFormatting>
  <conditionalFormatting sqref="N14">
    <cfRule type="expression" dxfId="451" priority="452">
      <formula>AND(N14&lt;&gt;"",SUMPRODUCT(($V$11:$V$18=N14)*1))</formula>
    </cfRule>
  </conditionalFormatting>
  <conditionalFormatting sqref="O14">
    <cfRule type="expression" dxfId="450" priority="451">
      <formula>AND(O14&lt;&gt;"",SUMPRODUCT(($V$11:$V$18=O14)*1))</formula>
    </cfRule>
  </conditionalFormatting>
  <conditionalFormatting sqref="P14">
    <cfRule type="expression" dxfId="449" priority="450">
      <formula>AND(P14&lt;&gt;"",SUMPRODUCT(($V$11:$V$18=P14)*1))</formula>
    </cfRule>
  </conditionalFormatting>
  <conditionalFormatting sqref="Q14">
    <cfRule type="expression" dxfId="448" priority="449">
      <formula>AND(Q14&lt;&gt;"",SUMPRODUCT(($V$11:$V$18=Q14)*1))</formula>
    </cfRule>
  </conditionalFormatting>
  <conditionalFormatting sqref="R14">
    <cfRule type="expression" dxfId="447" priority="448">
      <formula>AND(R14&lt;&gt;"",SUMPRODUCT(($V$11:$V$18=R14)*1))</formula>
    </cfRule>
  </conditionalFormatting>
  <conditionalFormatting sqref="S14">
    <cfRule type="expression" dxfId="446" priority="447">
      <formula>AND(S14&lt;&gt;"",SUMPRODUCT(($V$11:$V$18=S14)*1))</formula>
    </cfRule>
  </conditionalFormatting>
  <conditionalFormatting sqref="T14">
    <cfRule type="expression" dxfId="445" priority="446">
      <formula>AND(T14&lt;&gt;"",SUMPRODUCT(($V$11:$V$18=T14)*1))</formula>
    </cfRule>
  </conditionalFormatting>
  <conditionalFormatting sqref="N15">
    <cfRule type="expression" dxfId="444" priority="445">
      <formula>AND(N15&lt;&gt;"",SUMPRODUCT(($V$11:$V$18=N15)*1))</formula>
    </cfRule>
  </conditionalFormatting>
  <conditionalFormatting sqref="O15">
    <cfRule type="expression" dxfId="443" priority="444">
      <formula>AND(O15&lt;&gt;"",SUMPRODUCT(($V$11:$V$18=O15)*1))</formula>
    </cfRule>
  </conditionalFormatting>
  <conditionalFormatting sqref="P15">
    <cfRule type="expression" dxfId="442" priority="443">
      <formula>AND(P15&lt;&gt;"",SUMPRODUCT(($V$11:$V$18=P15)*1))</formula>
    </cfRule>
  </conditionalFormatting>
  <conditionalFormatting sqref="Q15">
    <cfRule type="expression" dxfId="441" priority="442">
      <formula>AND(Q15&lt;&gt;"",SUMPRODUCT(($V$11:$V$18=Q15)*1))</formula>
    </cfRule>
  </conditionalFormatting>
  <conditionalFormatting sqref="R15">
    <cfRule type="expression" dxfId="440" priority="441">
      <formula>AND(R15&lt;&gt;"",SUMPRODUCT(($V$11:$V$18=R15)*1))</formula>
    </cfRule>
  </conditionalFormatting>
  <conditionalFormatting sqref="S15">
    <cfRule type="expression" dxfId="439" priority="440">
      <formula>AND(S15&lt;&gt;"",SUMPRODUCT(($V$11:$V$18=S15)*1))</formula>
    </cfRule>
  </conditionalFormatting>
  <conditionalFormatting sqref="T15">
    <cfRule type="expression" dxfId="438" priority="439">
      <formula>AND(T15&lt;&gt;"",SUMPRODUCT(($V$11:$V$18=T15)*1))</formula>
    </cfRule>
  </conditionalFormatting>
  <conditionalFormatting sqref="N16">
    <cfRule type="expression" dxfId="437" priority="438">
      <formula>AND(N16&lt;&gt;"",SUMPRODUCT(($V$11:$V$18=N16)*1))</formula>
    </cfRule>
  </conditionalFormatting>
  <conditionalFormatting sqref="O16">
    <cfRule type="expression" dxfId="436" priority="437">
      <formula>AND(O16&lt;&gt;"",SUMPRODUCT(($V$11:$V$18=O16)*1))</formula>
    </cfRule>
  </conditionalFormatting>
  <conditionalFormatting sqref="P16">
    <cfRule type="expression" dxfId="435" priority="436">
      <formula>AND(P16&lt;&gt;"",SUMPRODUCT(($V$11:$V$18=P16)*1))</formula>
    </cfRule>
  </conditionalFormatting>
  <conditionalFormatting sqref="Q16">
    <cfRule type="expression" dxfId="434" priority="435">
      <formula>AND(Q16&lt;&gt;"",SUMPRODUCT(($V$11:$V$18=Q16)*1))</formula>
    </cfRule>
  </conditionalFormatting>
  <conditionalFormatting sqref="R16">
    <cfRule type="expression" dxfId="433" priority="434">
      <formula>AND(R16&lt;&gt;"",SUMPRODUCT(($V$11:$V$18=R16)*1))</formula>
    </cfRule>
  </conditionalFormatting>
  <conditionalFormatting sqref="S16">
    <cfRule type="expression" dxfId="432" priority="433">
      <formula>AND(S16&lt;&gt;"",SUMPRODUCT(($V$11:$V$18=S16)*1))</formula>
    </cfRule>
  </conditionalFormatting>
  <conditionalFormatting sqref="T16">
    <cfRule type="expression" dxfId="431" priority="432">
      <formula>AND(T16&lt;&gt;"",SUMPRODUCT(($V$11:$V$18=T16)*1))</formula>
    </cfRule>
  </conditionalFormatting>
  <conditionalFormatting sqref="N17">
    <cfRule type="expression" dxfId="430" priority="431">
      <formula>AND(N17&lt;&gt;"",SUMPRODUCT(($V$11:$V$18=N17)*1))</formula>
    </cfRule>
  </conditionalFormatting>
  <conditionalFormatting sqref="O17">
    <cfRule type="expression" dxfId="429" priority="430">
      <formula>AND(O17&lt;&gt;"",SUMPRODUCT(($V$11:$V$18=O17)*1))</formula>
    </cfRule>
  </conditionalFormatting>
  <conditionalFormatting sqref="P17">
    <cfRule type="expression" dxfId="428" priority="429">
      <formula>AND(P17&lt;&gt;"",SUMPRODUCT(($V$11:$V$18=P17)*1))</formula>
    </cfRule>
  </conditionalFormatting>
  <conditionalFormatting sqref="Q17">
    <cfRule type="expression" dxfId="427" priority="428">
      <formula>AND(Q17&lt;&gt;"",SUMPRODUCT(($V$11:$V$18=Q17)*1))</formula>
    </cfRule>
  </conditionalFormatting>
  <conditionalFormatting sqref="R17">
    <cfRule type="expression" dxfId="426" priority="427">
      <formula>AND(R17&lt;&gt;"",SUMPRODUCT(($V$11:$V$18=R17)*1))</formula>
    </cfRule>
  </conditionalFormatting>
  <conditionalFormatting sqref="S17">
    <cfRule type="expression" dxfId="425" priority="426">
      <formula>AND(S17&lt;&gt;"",SUMPRODUCT(($V$11:$V$18=S17)*1))</formula>
    </cfRule>
  </conditionalFormatting>
  <conditionalFormatting sqref="T17">
    <cfRule type="expression" dxfId="424" priority="425">
      <formula>AND(T17&lt;&gt;"",SUMPRODUCT(($V$11:$V$18=T17)*1))</formula>
    </cfRule>
  </conditionalFormatting>
  <conditionalFormatting sqref="N18">
    <cfRule type="expression" dxfId="423" priority="424">
      <formula>AND(N18&lt;&gt;"",SUMPRODUCT(($V$11:$V$18=N18)*1))</formula>
    </cfRule>
  </conditionalFormatting>
  <conditionalFormatting sqref="O18">
    <cfRule type="expression" dxfId="422" priority="423">
      <formula>AND(O18&lt;&gt;"",SUMPRODUCT(($V$11:$V$18=O18)*1))</formula>
    </cfRule>
  </conditionalFormatting>
  <conditionalFormatting sqref="F22">
    <cfRule type="expression" dxfId="421" priority="422">
      <formula>AND(F22&lt;&gt;"",SUMPRODUCT(($B$20:$B$27=F22)*1))</formula>
    </cfRule>
  </conditionalFormatting>
  <conditionalFormatting sqref="G22">
    <cfRule type="expression" dxfId="420" priority="421">
      <formula>" =AND(f22&lt;&gt;"""",SUMPRODUCT(($b$20:$b$27=f22)*1))"</formula>
    </cfRule>
  </conditionalFormatting>
  <conditionalFormatting sqref="H22">
    <cfRule type="expression" dxfId="419" priority="420">
      <formula>" =AND(f22&lt;&gt;"""",SUMPRODUCT(($b$20:$b$27=f22)*1))"</formula>
    </cfRule>
  </conditionalFormatting>
  <conditionalFormatting sqref="I22">
    <cfRule type="expression" dxfId="418" priority="419">
      <formula>" =AND(f22&lt;&gt;"""",SUMPRODUCT(($b$20:$b$27=f22)*1))"</formula>
    </cfRule>
  </conditionalFormatting>
  <conditionalFormatting sqref="J22">
    <cfRule type="expression" dxfId="417" priority="418">
      <formula>" =AND(f22&lt;&gt;"""",SUMPRODUCT(($b$20:$b$27=f22)*1))"</formula>
    </cfRule>
  </conditionalFormatting>
  <conditionalFormatting sqref="K22">
    <cfRule type="expression" dxfId="416" priority="417">
      <formula>" =AND(f22&lt;&gt;"""",SUMPRODUCT(($b$20:$b$27=f22)*1))"</formula>
    </cfRule>
  </conditionalFormatting>
  <conditionalFormatting sqref="L22">
    <cfRule type="expression" dxfId="415" priority="416">
      <formula>" =AND(f22&lt;&gt;"""",SUMPRODUCT(($b$20:$b$27=f22)*1))"</formula>
    </cfRule>
  </conditionalFormatting>
  <conditionalFormatting sqref="F21:L21">
    <cfRule type="expression" dxfId="414" priority="413" stopIfTrue="1">
      <formula>AND(F21&lt;&gt;"",MATCH(DATE($K$27,$L$27,F21),Courses,0))</formula>
    </cfRule>
    <cfRule type="expression" dxfId="413" priority="414" stopIfTrue="1">
      <formula>AND(F21&lt;&gt;"",MATCH(DATE($K$27,$L$27,F21),Event,0))</formula>
    </cfRule>
    <cfRule type="expression" dxfId="412" priority="415" stopIfTrue="1">
      <formula>AND(F21&lt;&gt;"",MATCH(DATE($K$27,$L$27,F21),Holiday,0))</formula>
    </cfRule>
  </conditionalFormatting>
  <conditionalFormatting sqref="F21:L21">
    <cfRule type="cellIs" dxfId="411" priority="412" stopIfTrue="1" operator="equal">
      <formula>""</formula>
    </cfRule>
  </conditionalFormatting>
  <conditionalFormatting sqref="F21">
    <cfRule type="expression" dxfId="410" priority="411">
      <formula>" =AND(f22&lt;&gt;"""",SUMPRODUCT(($b$20:$b$27=f22)*1))"</formula>
    </cfRule>
  </conditionalFormatting>
  <conditionalFormatting sqref="G21">
    <cfRule type="expression" dxfId="409" priority="410">
      <formula>" =AND(f22&lt;&gt;"""",SUMPRODUCT(($b$20:$b$27=f22)*1))"</formula>
    </cfRule>
  </conditionalFormatting>
  <conditionalFormatting sqref="H21">
    <cfRule type="expression" dxfId="408" priority="409">
      <formula>" =AND(f22&lt;&gt;"""",SUMPRODUCT(($b$20:$b$27=f22)*1))"</formula>
    </cfRule>
  </conditionalFormatting>
  <conditionalFormatting sqref="I21">
    <cfRule type="expression" dxfId="407" priority="408">
      <formula>" =AND(f22&lt;&gt;"""",SUMPRODUCT(($b$20:$b$27=f22)*1))"</formula>
    </cfRule>
  </conditionalFormatting>
  <conditionalFormatting sqref="J21">
    <cfRule type="expression" dxfId="406" priority="407">
      <formula>" =AND(f22&lt;&gt;"""",SUMPRODUCT(($b$20:$b$27=f22)*1))"</formula>
    </cfRule>
  </conditionalFormatting>
  <conditionalFormatting sqref="K21">
    <cfRule type="expression" dxfId="405" priority="406">
      <formula>" =AND(f22&lt;&gt;"""",SUMPRODUCT(($b$20:$b$27=f22)*1))"</formula>
    </cfRule>
  </conditionalFormatting>
  <conditionalFormatting sqref="L21">
    <cfRule type="expression" dxfId="404" priority="405">
      <formula>" =AND(f22&lt;&gt;"""",SUMPRODUCT(($b$20:$b$27=f22)*1))"</formula>
    </cfRule>
  </conditionalFormatting>
  <conditionalFormatting sqref="G22">
    <cfRule type="expression" dxfId="403" priority="404">
      <formula>AND(G22&lt;&gt;"",SUMPRODUCT(($B$20:$B$27=G22)*1))</formula>
    </cfRule>
  </conditionalFormatting>
  <conditionalFormatting sqref="H22">
    <cfRule type="expression" dxfId="402" priority="403">
      <formula>" =AND(f22&lt;&gt;"""",SUMPRODUCT(($b$20:$b$27=f22)*1))"</formula>
    </cfRule>
  </conditionalFormatting>
  <conditionalFormatting sqref="H22">
    <cfRule type="expression" dxfId="401" priority="402">
      <formula>AND(H22&lt;&gt;"",SUMPRODUCT(($B$20:$B$27=H22)*1))</formula>
    </cfRule>
  </conditionalFormatting>
  <conditionalFormatting sqref="I22">
    <cfRule type="expression" dxfId="400" priority="401">
      <formula>" =AND(f22&lt;&gt;"""",SUMPRODUCT(($b$20:$b$27=f22)*1))"</formula>
    </cfRule>
  </conditionalFormatting>
  <conditionalFormatting sqref="I22">
    <cfRule type="expression" dxfId="399" priority="400">
      <formula>" =AND(f22&lt;&gt;"""",SUMPRODUCT(($b$20:$b$27=f22)*1))"</formula>
    </cfRule>
  </conditionalFormatting>
  <conditionalFormatting sqref="I22">
    <cfRule type="expression" dxfId="398" priority="399">
      <formula>AND(I22&lt;&gt;"",SUMPRODUCT(($B$20:$B$27=I22)*1))</formula>
    </cfRule>
  </conditionalFormatting>
  <conditionalFormatting sqref="J22">
    <cfRule type="expression" dxfId="397" priority="398">
      <formula>" =AND(f22&lt;&gt;"""",SUMPRODUCT(($b$20:$b$27=f22)*1))"</formula>
    </cfRule>
  </conditionalFormatting>
  <conditionalFormatting sqref="J22">
    <cfRule type="expression" dxfId="396" priority="397">
      <formula>" =AND(f22&lt;&gt;"""",SUMPRODUCT(($b$20:$b$27=f22)*1))"</formula>
    </cfRule>
  </conditionalFormatting>
  <conditionalFormatting sqref="J22">
    <cfRule type="expression" dxfId="395" priority="396">
      <formula>" =AND(f22&lt;&gt;"""",SUMPRODUCT(($b$20:$b$27=f22)*1))"</formula>
    </cfRule>
  </conditionalFormatting>
  <conditionalFormatting sqref="J22">
    <cfRule type="expression" dxfId="394" priority="395">
      <formula>AND(J22&lt;&gt;"",SUMPRODUCT(($B$20:$B$27=J22)*1))</formula>
    </cfRule>
  </conditionalFormatting>
  <conditionalFormatting sqref="K22">
    <cfRule type="expression" dxfId="393" priority="394">
      <formula>" =AND(f22&lt;&gt;"""",SUMPRODUCT(($b$20:$b$27=f22)*1))"</formula>
    </cfRule>
  </conditionalFormatting>
  <conditionalFormatting sqref="K22">
    <cfRule type="expression" dxfId="392" priority="393">
      <formula>" =AND(f22&lt;&gt;"""",SUMPRODUCT(($b$20:$b$27=f22)*1))"</formula>
    </cfRule>
  </conditionalFormatting>
  <conditionalFormatting sqref="K22">
    <cfRule type="expression" dxfId="391" priority="392">
      <formula>" =AND(f22&lt;&gt;"""",SUMPRODUCT(($b$20:$b$27=f22)*1))"</formula>
    </cfRule>
  </conditionalFormatting>
  <conditionalFormatting sqref="K22">
    <cfRule type="expression" dxfId="390" priority="391">
      <formula>" =AND(f22&lt;&gt;"""",SUMPRODUCT(($b$20:$b$27=f22)*1))"</formula>
    </cfRule>
  </conditionalFormatting>
  <conditionalFormatting sqref="K22">
    <cfRule type="expression" dxfId="389" priority="390">
      <formula>AND(K22&lt;&gt;"",SUMPRODUCT(($B$20:$B$27=K22)*1))</formula>
    </cfRule>
  </conditionalFormatting>
  <conditionalFormatting sqref="L22">
    <cfRule type="expression" dxfId="388" priority="389">
      <formula>" =AND(f22&lt;&gt;"""",SUMPRODUCT(($b$20:$b$27=f22)*1))"</formula>
    </cfRule>
  </conditionalFormatting>
  <conditionalFormatting sqref="L22">
    <cfRule type="expression" dxfId="387" priority="388">
      <formula>" =AND(f22&lt;&gt;"""",SUMPRODUCT(($b$20:$b$27=f22)*1))"</formula>
    </cfRule>
  </conditionalFormatting>
  <conditionalFormatting sqref="L22">
    <cfRule type="expression" dxfId="386" priority="387">
      <formula>" =AND(f22&lt;&gt;"""",SUMPRODUCT(($b$20:$b$27=f22)*1))"</formula>
    </cfRule>
  </conditionalFormatting>
  <conditionalFormatting sqref="L22">
    <cfRule type="expression" dxfId="385" priority="386">
      <formula>" =AND(f22&lt;&gt;"""",SUMPRODUCT(($b$20:$b$27=f22)*1))"</formula>
    </cfRule>
  </conditionalFormatting>
  <conditionalFormatting sqref="L22">
    <cfRule type="expression" dxfId="384" priority="385">
      <formula>" =AND(f22&lt;&gt;"""",SUMPRODUCT(($b$20:$b$27=f22)*1))"</formula>
    </cfRule>
  </conditionalFormatting>
  <conditionalFormatting sqref="L22">
    <cfRule type="expression" dxfId="383" priority="384">
      <formula>AND(L22&lt;&gt;"",SUMPRODUCT(($B$20:$B$27=L22)*1))</formula>
    </cfRule>
  </conditionalFormatting>
  <conditionalFormatting sqref="F23">
    <cfRule type="expression" dxfId="382" priority="383">
      <formula>AND(F23&lt;&gt;"",SUMPRODUCT(($B$20:$B$27=F23)*1))</formula>
    </cfRule>
  </conditionalFormatting>
  <conditionalFormatting sqref="G23">
    <cfRule type="expression" dxfId="381" priority="382">
      <formula>" =AND(f22&lt;&gt;"""",SUMPRODUCT(($b$20:$b$27=f22)*1))"</formula>
    </cfRule>
  </conditionalFormatting>
  <conditionalFormatting sqref="H23">
    <cfRule type="expression" dxfId="380" priority="381">
      <formula>" =AND(f22&lt;&gt;"""",SUMPRODUCT(($b$20:$b$27=f22)*1))"</formula>
    </cfRule>
  </conditionalFormatting>
  <conditionalFormatting sqref="I23">
    <cfRule type="expression" dxfId="379" priority="380">
      <formula>" =AND(f22&lt;&gt;"""",SUMPRODUCT(($b$20:$b$27=f22)*1))"</formula>
    </cfRule>
  </conditionalFormatting>
  <conditionalFormatting sqref="J23">
    <cfRule type="expression" dxfId="378" priority="379">
      <formula>" =AND(f22&lt;&gt;"""",SUMPRODUCT(($b$20:$b$27=f22)*1))"</formula>
    </cfRule>
  </conditionalFormatting>
  <conditionalFormatting sqref="K23">
    <cfRule type="expression" dxfId="377" priority="378">
      <formula>" =AND(f22&lt;&gt;"""",SUMPRODUCT(($b$20:$b$27=f22)*1))"</formula>
    </cfRule>
  </conditionalFormatting>
  <conditionalFormatting sqref="L23">
    <cfRule type="expression" dxfId="376" priority="377">
      <formula>" =AND(f22&lt;&gt;"""",SUMPRODUCT(($b$20:$b$27=f22)*1))"</formula>
    </cfRule>
  </conditionalFormatting>
  <conditionalFormatting sqref="G23">
    <cfRule type="expression" dxfId="375" priority="376">
      <formula>AND(G23&lt;&gt;"",SUMPRODUCT(($B$20:$B$27=G23)*1))</formula>
    </cfRule>
  </conditionalFormatting>
  <conditionalFormatting sqref="H23">
    <cfRule type="expression" dxfId="374" priority="375">
      <formula>" =AND(f22&lt;&gt;"""",SUMPRODUCT(($b$20:$b$27=f22)*1))"</formula>
    </cfRule>
  </conditionalFormatting>
  <conditionalFormatting sqref="H23">
    <cfRule type="expression" dxfId="373" priority="374">
      <formula>AND(H23&lt;&gt;"",SUMPRODUCT(($B$20:$B$27=H23)*1))</formula>
    </cfRule>
  </conditionalFormatting>
  <conditionalFormatting sqref="I23">
    <cfRule type="expression" dxfId="372" priority="373">
      <formula>" =AND(f22&lt;&gt;"""",SUMPRODUCT(($b$20:$b$27=f22)*1))"</formula>
    </cfRule>
  </conditionalFormatting>
  <conditionalFormatting sqref="I23">
    <cfRule type="expression" dxfId="371" priority="372">
      <formula>" =AND(f22&lt;&gt;"""",SUMPRODUCT(($b$20:$b$27=f22)*1))"</formula>
    </cfRule>
  </conditionalFormatting>
  <conditionalFormatting sqref="I23">
    <cfRule type="expression" dxfId="370" priority="371">
      <formula>AND(I23&lt;&gt;"",SUMPRODUCT(($B$20:$B$27=I23)*1))</formula>
    </cfRule>
  </conditionalFormatting>
  <conditionalFormatting sqref="J23">
    <cfRule type="expression" dxfId="369" priority="370">
      <formula>" =AND(f22&lt;&gt;"""",SUMPRODUCT(($b$20:$b$27=f22)*1))"</formula>
    </cfRule>
  </conditionalFormatting>
  <conditionalFormatting sqref="J23">
    <cfRule type="expression" dxfId="368" priority="369">
      <formula>" =AND(f22&lt;&gt;"""",SUMPRODUCT(($b$20:$b$27=f22)*1))"</formula>
    </cfRule>
  </conditionalFormatting>
  <conditionalFormatting sqref="J23">
    <cfRule type="expression" dxfId="367" priority="368">
      <formula>" =AND(f22&lt;&gt;"""",SUMPRODUCT(($b$20:$b$27=f22)*1))"</formula>
    </cfRule>
  </conditionalFormatting>
  <conditionalFormatting sqref="J23">
    <cfRule type="expression" dxfId="366" priority="367">
      <formula>AND(J23&lt;&gt;"",SUMPRODUCT(($B$20:$B$27=J23)*1))</formula>
    </cfRule>
  </conditionalFormatting>
  <conditionalFormatting sqref="K23">
    <cfRule type="expression" dxfId="365" priority="366">
      <formula>" =AND(f22&lt;&gt;"""",SUMPRODUCT(($b$20:$b$27=f22)*1))"</formula>
    </cfRule>
  </conditionalFormatting>
  <conditionalFormatting sqref="K23">
    <cfRule type="expression" dxfId="364" priority="365">
      <formula>" =AND(f22&lt;&gt;"""",SUMPRODUCT(($b$20:$b$27=f22)*1))"</formula>
    </cfRule>
  </conditionalFormatting>
  <conditionalFormatting sqref="K23">
    <cfRule type="expression" dxfId="363" priority="364">
      <formula>" =AND(f22&lt;&gt;"""",SUMPRODUCT(($b$20:$b$27=f22)*1))"</formula>
    </cfRule>
  </conditionalFormatting>
  <conditionalFormatting sqref="K23">
    <cfRule type="expression" dxfId="362" priority="363">
      <formula>" =AND(f22&lt;&gt;"""",SUMPRODUCT(($b$20:$b$27=f22)*1))"</formula>
    </cfRule>
  </conditionalFormatting>
  <conditionalFormatting sqref="K23">
    <cfRule type="expression" dxfId="361" priority="362">
      <formula>AND(K23&lt;&gt;"",SUMPRODUCT(($B$20:$B$27=K23)*1))</formula>
    </cfRule>
  </conditionalFormatting>
  <conditionalFormatting sqref="L23">
    <cfRule type="expression" dxfId="360" priority="361">
      <formula>" =AND(f22&lt;&gt;"""",SUMPRODUCT(($b$20:$b$27=f22)*1))"</formula>
    </cfRule>
  </conditionalFormatting>
  <conditionalFormatting sqref="L23">
    <cfRule type="expression" dxfId="359" priority="360">
      <formula>" =AND(f22&lt;&gt;"""",SUMPRODUCT(($b$20:$b$27=f22)*1))"</formula>
    </cfRule>
  </conditionalFormatting>
  <conditionalFormatting sqref="L23">
    <cfRule type="expression" dxfId="358" priority="359">
      <formula>" =AND(f22&lt;&gt;"""",SUMPRODUCT(($b$20:$b$27=f22)*1))"</formula>
    </cfRule>
  </conditionalFormatting>
  <conditionalFormatting sqref="L23">
    <cfRule type="expression" dxfId="357" priority="358">
      <formula>" =AND(f22&lt;&gt;"""",SUMPRODUCT(($b$20:$b$27=f22)*1))"</formula>
    </cfRule>
  </conditionalFormatting>
  <conditionalFormatting sqref="L23">
    <cfRule type="expression" dxfId="356" priority="357">
      <formula>" =AND(f22&lt;&gt;"""",SUMPRODUCT(($b$20:$b$27=f22)*1))"</formula>
    </cfRule>
  </conditionalFormatting>
  <conditionalFormatting sqref="L23">
    <cfRule type="expression" dxfId="355" priority="356">
      <formula>AND(L23&lt;&gt;"",SUMPRODUCT(($B$20:$B$27=L23)*1))</formula>
    </cfRule>
  </conditionalFormatting>
  <conditionalFormatting sqref="F24">
    <cfRule type="expression" dxfId="354" priority="355">
      <formula>AND(F24&lt;&gt;"",SUMPRODUCT(($B$20:$B$27=F24)*1))</formula>
    </cfRule>
  </conditionalFormatting>
  <conditionalFormatting sqref="G24">
    <cfRule type="expression" dxfId="353" priority="354">
      <formula>" =AND(f22&lt;&gt;"""",SUMPRODUCT(($b$20:$b$27=f22)*1))"</formula>
    </cfRule>
  </conditionalFormatting>
  <conditionalFormatting sqref="H24">
    <cfRule type="expression" dxfId="352" priority="353">
      <formula>" =AND(f22&lt;&gt;"""",SUMPRODUCT(($b$20:$b$27=f22)*1))"</formula>
    </cfRule>
  </conditionalFormatting>
  <conditionalFormatting sqref="I24">
    <cfRule type="expression" dxfId="351" priority="352">
      <formula>" =AND(f22&lt;&gt;"""",SUMPRODUCT(($b$20:$b$27=f22)*1))"</formula>
    </cfRule>
  </conditionalFormatting>
  <conditionalFormatting sqref="J24">
    <cfRule type="expression" dxfId="350" priority="351">
      <formula>" =AND(f22&lt;&gt;"""",SUMPRODUCT(($b$20:$b$27=f22)*1))"</formula>
    </cfRule>
  </conditionalFormatting>
  <conditionalFormatting sqref="K24">
    <cfRule type="expression" dxfId="349" priority="350">
      <formula>" =AND(f22&lt;&gt;"""",SUMPRODUCT(($b$20:$b$27=f22)*1))"</formula>
    </cfRule>
  </conditionalFormatting>
  <conditionalFormatting sqref="L24">
    <cfRule type="expression" dxfId="348" priority="349">
      <formula>" =AND(f22&lt;&gt;"""",SUMPRODUCT(($b$20:$b$27=f22)*1))"</formula>
    </cfRule>
  </conditionalFormatting>
  <conditionalFormatting sqref="G24">
    <cfRule type="expression" dxfId="347" priority="348">
      <formula>AND(G24&lt;&gt;"",SUMPRODUCT(($B$20:$B$27=G24)*1))</formula>
    </cfRule>
  </conditionalFormatting>
  <conditionalFormatting sqref="H24">
    <cfRule type="expression" dxfId="346" priority="347">
      <formula>" =AND(f22&lt;&gt;"""",SUMPRODUCT(($b$20:$b$27=f22)*1))"</formula>
    </cfRule>
  </conditionalFormatting>
  <conditionalFormatting sqref="H24">
    <cfRule type="expression" dxfId="345" priority="346">
      <formula>AND(H24&lt;&gt;"",SUMPRODUCT(($B$20:$B$27=H24)*1))</formula>
    </cfRule>
  </conditionalFormatting>
  <conditionalFormatting sqref="I24">
    <cfRule type="expression" dxfId="344" priority="345">
      <formula>" =AND(f22&lt;&gt;"""",SUMPRODUCT(($b$20:$b$27=f22)*1))"</formula>
    </cfRule>
  </conditionalFormatting>
  <conditionalFormatting sqref="I24">
    <cfRule type="expression" dxfId="343" priority="344">
      <formula>" =AND(f22&lt;&gt;"""",SUMPRODUCT(($b$20:$b$27=f22)*1))"</formula>
    </cfRule>
  </conditionalFormatting>
  <conditionalFormatting sqref="I24">
    <cfRule type="expression" dxfId="342" priority="343">
      <formula>AND(I24&lt;&gt;"",SUMPRODUCT(($B$20:$B$27=I24)*1))</formula>
    </cfRule>
  </conditionalFormatting>
  <conditionalFormatting sqref="J24">
    <cfRule type="expression" dxfId="341" priority="342">
      <formula>" =AND(f22&lt;&gt;"""",SUMPRODUCT(($b$20:$b$27=f22)*1))"</formula>
    </cfRule>
  </conditionalFormatting>
  <conditionalFormatting sqref="J24">
    <cfRule type="expression" dxfId="340" priority="341">
      <formula>" =AND(f22&lt;&gt;"""",SUMPRODUCT(($b$20:$b$27=f22)*1))"</formula>
    </cfRule>
  </conditionalFormatting>
  <conditionalFormatting sqref="J24">
    <cfRule type="expression" dxfId="339" priority="340">
      <formula>" =AND(f22&lt;&gt;"""",SUMPRODUCT(($b$20:$b$27=f22)*1))"</formula>
    </cfRule>
  </conditionalFormatting>
  <conditionalFormatting sqref="J24">
    <cfRule type="expression" dxfId="338" priority="339">
      <formula>AND(J24&lt;&gt;"",SUMPRODUCT(($B$20:$B$27=J24)*1))</formula>
    </cfRule>
  </conditionalFormatting>
  <conditionalFormatting sqref="K24">
    <cfRule type="expression" dxfId="337" priority="338">
      <formula>" =AND(f22&lt;&gt;"""",SUMPRODUCT(($b$20:$b$27=f22)*1))"</formula>
    </cfRule>
  </conditionalFormatting>
  <conditionalFormatting sqref="K24">
    <cfRule type="expression" dxfId="336" priority="337">
      <formula>" =AND(f22&lt;&gt;"""",SUMPRODUCT(($b$20:$b$27=f22)*1))"</formula>
    </cfRule>
  </conditionalFormatting>
  <conditionalFormatting sqref="K24">
    <cfRule type="expression" dxfId="335" priority="336">
      <formula>" =AND(f22&lt;&gt;"""",SUMPRODUCT(($b$20:$b$27=f22)*1))"</formula>
    </cfRule>
  </conditionalFormatting>
  <conditionalFormatting sqref="K24">
    <cfRule type="expression" dxfId="334" priority="335">
      <formula>" =AND(f22&lt;&gt;"""",SUMPRODUCT(($b$20:$b$27=f22)*1))"</formula>
    </cfRule>
  </conditionalFormatting>
  <conditionalFormatting sqref="K24">
    <cfRule type="expression" dxfId="333" priority="334">
      <formula>AND(K24&lt;&gt;"",SUMPRODUCT(($B$20:$B$27=K24)*1))</formula>
    </cfRule>
  </conditionalFormatting>
  <conditionalFormatting sqref="L24">
    <cfRule type="expression" dxfId="332" priority="333">
      <formula>" =AND(f22&lt;&gt;"""",SUMPRODUCT(($b$20:$b$27=f22)*1))"</formula>
    </cfRule>
  </conditionalFormatting>
  <conditionalFormatting sqref="L24">
    <cfRule type="expression" dxfId="331" priority="332">
      <formula>" =AND(f22&lt;&gt;"""",SUMPRODUCT(($b$20:$b$27=f22)*1))"</formula>
    </cfRule>
  </conditionalFormatting>
  <conditionalFormatting sqref="L24">
    <cfRule type="expression" dxfId="330" priority="331">
      <formula>" =AND(f22&lt;&gt;"""",SUMPRODUCT(($b$20:$b$27=f22)*1))"</formula>
    </cfRule>
  </conditionalFormatting>
  <conditionalFormatting sqref="L24">
    <cfRule type="expression" dxfId="329" priority="330">
      <formula>" =AND(f22&lt;&gt;"""",SUMPRODUCT(($b$20:$b$27=f22)*1))"</formula>
    </cfRule>
  </conditionalFormatting>
  <conditionalFormatting sqref="L24">
    <cfRule type="expression" dxfId="328" priority="329">
      <formula>" =AND(f22&lt;&gt;"""",SUMPRODUCT(($b$20:$b$27=f22)*1))"</formula>
    </cfRule>
  </conditionalFormatting>
  <conditionalFormatting sqref="L24">
    <cfRule type="expression" dxfId="327" priority="328">
      <formula>AND(L24&lt;&gt;"",SUMPRODUCT(($B$20:$B$27=L24)*1))</formula>
    </cfRule>
  </conditionalFormatting>
  <conditionalFormatting sqref="F25">
    <cfRule type="expression" dxfId="326" priority="327">
      <formula>AND(F25&lt;&gt;"",SUMPRODUCT(($B$20:$B$27=F25)*1))</formula>
    </cfRule>
  </conditionalFormatting>
  <conditionalFormatting sqref="G25">
    <cfRule type="expression" dxfId="325" priority="326">
      <formula>" =AND(f22&lt;&gt;"""",SUMPRODUCT(($b$20:$b$27=f22)*1))"</formula>
    </cfRule>
  </conditionalFormatting>
  <conditionalFormatting sqref="H25">
    <cfRule type="expression" dxfId="324" priority="325">
      <formula>" =AND(f22&lt;&gt;"""",SUMPRODUCT(($b$20:$b$27=f22)*1))"</formula>
    </cfRule>
  </conditionalFormatting>
  <conditionalFormatting sqref="I25">
    <cfRule type="expression" dxfId="323" priority="324">
      <formula>" =AND(f22&lt;&gt;"""",SUMPRODUCT(($b$20:$b$27=f22)*1))"</formula>
    </cfRule>
  </conditionalFormatting>
  <conditionalFormatting sqref="J25">
    <cfRule type="expression" dxfId="322" priority="323">
      <formula>" =AND(f22&lt;&gt;"""",SUMPRODUCT(($b$20:$b$27=f22)*1))"</formula>
    </cfRule>
  </conditionalFormatting>
  <conditionalFormatting sqref="K25">
    <cfRule type="expression" dxfId="321" priority="322">
      <formula>" =AND(f22&lt;&gt;"""",SUMPRODUCT(($b$20:$b$27=f22)*1))"</formula>
    </cfRule>
  </conditionalFormatting>
  <conditionalFormatting sqref="L25">
    <cfRule type="expression" dxfId="320" priority="321">
      <formula>" =AND(f22&lt;&gt;"""",SUMPRODUCT(($b$20:$b$27=f22)*1))"</formula>
    </cfRule>
  </conditionalFormatting>
  <conditionalFormatting sqref="G25">
    <cfRule type="expression" dxfId="319" priority="320">
      <formula>AND(G25&lt;&gt;"",SUMPRODUCT(($B$20:$B$27=G25)*1))</formula>
    </cfRule>
  </conditionalFormatting>
  <conditionalFormatting sqref="H25">
    <cfRule type="expression" dxfId="318" priority="319">
      <formula>" =AND(f22&lt;&gt;"""",SUMPRODUCT(($b$20:$b$27=f22)*1))"</formula>
    </cfRule>
  </conditionalFormatting>
  <conditionalFormatting sqref="H25">
    <cfRule type="expression" dxfId="317" priority="318">
      <formula>AND(H25&lt;&gt;"",SUMPRODUCT(($B$20:$B$27=H25)*1))</formula>
    </cfRule>
  </conditionalFormatting>
  <conditionalFormatting sqref="I25">
    <cfRule type="expression" dxfId="316" priority="317">
      <formula>" =AND(f22&lt;&gt;"""",SUMPRODUCT(($b$20:$b$27=f22)*1))"</formula>
    </cfRule>
  </conditionalFormatting>
  <conditionalFormatting sqref="I25">
    <cfRule type="expression" dxfId="315" priority="316">
      <formula>" =AND(f22&lt;&gt;"""",SUMPRODUCT(($b$20:$b$27=f22)*1))"</formula>
    </cfRule>
  </conditionalFormatting>
  <conditionalFormatting sqref="I25">
    <cfRule type="expression" dxfId="314" priority="315">
      <formula>AND(I25&lt;&gt;"",SUMPRODUCT(($B$20:$B$27=I25)*1))</formula>
    </cfRule>
  </conditionalFormatting>
  <conditionalFormatting sqref="J25">
    <cfRule type="expression" dxfId="313" priority="314">
      <formula>" =AND(f22&lt;&gt;"""",SUMPRODUCT(($b$20:$b$27=f22)*1))"</formula>
    </cfRule>
  </conditionalFormatting>
  <conditionalFormatting sqref="J25">
    <cfRule type="expression" dxfId="312" priority="313">
      <formula>" =AND(f22&lt;&gt;"""",SUMPRODUCT(($b$20:$b$27=f22)*1))"</formula>
    </cfRule>
  </conditionalFormatting>
  <conditionalFormatting sqref="J25">
    <cfRule type="expression" dxfId="311" priority="312">
      <formula>" =AND(f22&lt;&gt;"""",SUMPRODUCT(($b$20:$b$27=f22)*1))"</formula>
    </cfRule>
  </conditionalFormatting>
  <conditionalFormatting sqref="J25">
    <cfRule type="expression" dxfId="310" priority="311">
      <formula>AND(J25&lt;&gt;"",SUMPRODUCT(($B$20:$B$27=J25)*1))</formula>
    </cfRule>
  </conditionalFormatting>
  <conditionalFormatting sqref="K25">
    <cfRule type="expression" dxfId="309" priority="310">
      <formula>" =AND(f22&lt;&gt;"""",SUMPRODUCT(($b$20:$b$27=f22)*1))"</formula>
    </cfRule>
  </conditionalFormatting>
  <conditionalFormatting sqref="K25">
    <cfRule type="expression" dxfId="308" priority="309">
      <formula>" =AND(f22&lt;&gt;"""",SUMPRODUCT(($b$20:$b$27=f22)*1))"</formula>
    </cfRule>
  </conditionalFormatting>
  <conditionalFormatting sqref="K25">
    <cfRule type="expression" dxfId="307" priority="308">
      <formula>" =AND(f22&lt;&gt;"""",SUMPRODUCT(($b$20:$b$27=f22)*1))"</formula>
    </cfRule>
  </conditionalFormatting>
  <conditionalFormatting sqref="K25">
    <cfRule type="expression" dxfId="306" priority="307">
      <formula>" =AND(f22&lt;&gt;"""",SUMPRODUCT(($b$20:$b$27=f22)*1))"</formula>
    </cfRule>
  </conditionalFormatting>
  <conditionalFormatting sqref="K25">
    <cfRule type="expression" dxfId="305" priority="306">
      <formula>AND(K25&lt;&gt;"",SUMPRODUCT(($B$20:$B$27=K25)*1))</formula>
    </cfRule>
  </conditionalFormatting>
  <conditionalFormatting sqref="L25">
    <cfRule type="expression" dxfId="304" priority="305">
      <formula>" =AND(f22&lt;&gt;"""",SUMPRODUCT(($b$20:$b$27=f22)*1))"</formula>
    </cfRule>
  </conditionalFormatting>
  <conditionalFormatting sqref="L25">
    <cfRule type="expression" dxfId="303" priority="304">
      <formula>" =AND(f22&lt;&gt;"""",SUMPRODUCT(($b$20:$b$27=f22)*1))"</formula>
    </cfRule>
  </conditionalFormatting>
  <conditionalFormatting sqref="L25">
    <cfRule type="expression" dxfId="302" priority="303">
      <formula>" =AND(f22&lt;&gt;"""",SUMPRODUCT(($b$20:$b$27=f22)*1))"</formula>
    </cfRule>
  </conditionalFormatting>
  <conditionalFormatting sqref="L25">
    <cfRule type="expression" dxfId="301" priority="302">
      <formula>" =AND(f22&lt;&gt;"""",SUMPRODUCT(($b$20:$b$27=f22)*1))"</formula>
    </cfRule>
  </conditionalFormatting>
  <conditionalFormatting sqref="L25">
    <cfRule type="expression" dxfId="300" priority="301">
      <formula>" =AND(f22&lt;&gt;"""",SUMPRODUCT(($b$20:$b$27=f22)*1))"</formula>
    </cfRule>
  </conditionalFormatting>
  <conditionalFormatting sqref="L25">
    <cfRule type="expression" dxfId="299" priority="300">
      <formula>AND(L25&lt;&gt;"",SUMPRODUCT(($B$20:$B$27=L25)*1))</formula>
    </cfRule>
  </conditionalFormatting>
  <conditionalFormatting sqref="F26">
    <cfRule type="expression" dxfId="298" priority="299">
      <formula>AND(F26&lt;&gt;"",SUMPRODUCT(($B$20:$B$27=F26)*1))</formula>
    </cfRule>
  </conditionalFormatting>
  <conditionalFormatting sqref="G26">
    <cfRule type="expression" dxfId="297" priority="298">
      <formula>" =AND(f22&lt;&gt;"""",SUMPRODUCT(($b$20:$b$27=f22)*1))"</formula>
    </cfRule>
  </conditionalFormatting>
  <conditionalFormatting sqref="H26">
    <cfRule type="expression" dxfId="296" priority="297">
      <formula>" =AND(f22&lt;&gt;"""",SUMPRODUCT(($b$20:$b$27=f22)*1))"</formula>
    </cfRule>
  </conditionalFormatting>
  <conditionalFormatting sqref="I26">
    <cfRule type="expression" dxfId="295" priority="296">
      <formula>" =AND(f22&lt;&gt;"""",SUMPRODUCT(($b$20:$b$27=f22)*1))"</formula>
    </cfRule>
  </conditionalFormatting>
  <conditionalFormatting sqref="J26">
    <cfRule type="expression" dxfId="294" priority="295">
      <formula>" =AND(f22&lt;&gt;"""",SUMPRODUCT(($b$20:$b$27=f22)*1))"</formula>
    </cfRule>
  </conditionalFormatting>
  <conditionalFormatting sqref="K26">
    <cfRule type="expression" dxfId="293" priority="294">
      <formula>" =AND(f22&lt;&gt;"""",SUMPRODUCT(($b$20:$b$27=f22)*1))"</formula>
    </cfRule>
  </conditionalFormatting>
  <conditionalFormatting sqref="L26">
    <cfRule type="expression" dxfId="292" priority="293">
      <formula>" =AND(f22&lt;&gt;"""",SUMPRODUCT(($b$20:$b$27=f22)*1))"</formula>
    </cfRule>
  </conditionalFormatting>
  <conditionalFormatting sqref="G26">
    <cfRule type="expression" dxfId="291" priority="292">
      <formula>AND(G26&lt;&gt;"",SUMPRODUCT(($B$20:$B$27=G26)*1))</formula>
    </cfRule>
  </conditionalFormatting>
  <conditionalFormatting sqref="H26">
    <cfRule type="expression" dxfId="290" priority="291">
      <formula>" =AND(f22&lt;&gt;"""",SUMPRODUCT(($b$20:$b$27=f22)*1))"</formula>
    </cfRule>
  </conditionalFormatting>
  <conditionalFormatting sqref="H26">
    <cfRule type="expression" dxfId="289" priority="290">
      <formula>AND(H26&lt;&gt;"",SUMPRODUCT(($B$20:$B$27=H26)*1))</formula>
    </cfRule>
  </conditionalFormatting>
  <conditionalFormatting sqref="I26">
    <cfRule type="expression" dxfId="288" priority="289">
      <formula>" =AND(f22&lt;&gt;"""",SUMPRODUCT(($b$20:$b$27=f22)*1))"</formula>
    </cfRule>
  </conditionalFormatting>
  <conditionalFormatting sqref="I26">
    <cfRule type="expression" dxfId="287" priority="288">
      <formula>" =AND(f22&lt;&gt;"""",SUMPRODUCT(($b$20:$b$27=f22)*1))"</formula>
    </cfRule>
  </conditionalFormatting>
  <conditionalFormatting sqref="I26">
    <cfRule type="expression" dxfId="286" priority="287">
      <formula>AND(I26&lt;&gt;"",SUMPRODUCT(($B$20:$B$27=I26)*1))</formula>
    </cfRule>
  </conditionalFormatting>
  <conditionalFormatting sqref="J26">
    <cfRule type="expression" dxfId="285" priority="286">
      <formula>" =AND(f22&lt;&gt;"""",SUMPRODUCT(($b$20:$b$27=f22)*1))"</formula>
    </cfRule>
  </conditionalFormatting>
  <conditionalFormatting sqref="J26">
    <cfRule type="expression" dxfId="284" priority="285">
      <formula>" =AND(f22&lt;&gt;"""",SUMPRODUCT(($b$20:$b$27=f22)*1))"</formula>
    </cfRule>
  </conditionalFormatting>
  <conditionalFormatting sqref="J26">
    <cfRule type="expression" dxfId="283" priority="284">
      <formula>" =AND(f22&lt;&gt;"""",SUMPRODUCT(($b$20:$b$27=f22)*1))"</formula>
    </cfRule>
  </conditionalFormatting>
  <conditionalFormatting sqref="J26">
    <cfRule type="expression" dxfId="282" priority="283">
      <formula>AND(J26&lt;&gt;"",SUMPRODUCT(($B$20:$B$27=J26)*1))</formula>
    </cfRule>
  </conditionalFormatting>
  <conditionalFormatting sqref="K26">
    <cfRule type="expression" dxfId="281" priority="282">
      <formula>" =AND(f22&lt;&gt;"""",SUMPRODUCT(($b$20:$b$27=f22)*1))"</formula>
    </cfRule>
  </conditionalFormatting>
  <conditionalFormatting sqref="K26">
    <cfRule type="expression" dxfId="280" priority="281">
      <formula>" =AND(f22&lt;&gt;"""",SUMPRODUCT(($b$20:$b$27=f22)*1))"</formula>
    </cfRule>
  </conditionalFormatting>
  <conditionalFormatting sqref="K26">
    <cfRule type="expression" dxfId="279" priority="280">
      <formula>" =AND(f22&lt;&gt;"""",SUMPRODUCT(($b$20:$b$27=f22)*1))"</formula>
    </cfRule>
  </conditionalFormatting>
  <conditionalFormatting sqref="K26">
    <cfRule type="expression" dxfId="278" priority="279">
      <formula>" =AND(f22&lt;&gt;"""",SUMPRODUCT(($b$20:$b$27=f22)*1))"</formula>
    </cfRule>
  </conditionalFormatting>
  <conditionalFormatting sqref="K26">
    <cfRule type="expression" dxfId="277" priority="278">
      <formula>AND(K26&lt;&gt;"",SUMPRODUCT(($B$20:$B$27=K26)*1))</formula>
    </cfRule>
  </conditionalFormatting>
  <conditionalFormatting sqref="L26">
    <cfRule type="expression" dxfId="276" priority="277">
      <formula>" =AND(f22&lt;&gt;"""",SUMPRODUCT(($b$20:$b$27=f22)*1))"</formula>
    </cfRule>
  </conditionalFormatting>
  <conditionalFormatting sqref="L26">
    <cfRule type="expression" dxfId="275" priority="276">
      <formula>" =AND(f22&lt;&gt;"""",SUMPRODUCT(($b$20:$b$27=f22)*1))"</formula>
    </cfRule>
  </conditionalFormatting>
  <conditionalFormatting sqref="L26">
    <cfRule type="expression" dxfId="274" priority="275">
      <formula>" =AND(f22&lt;&gt;"""",SUMPRODUCT(($b$20:$b$27=f22)*1))"</formula>
    </cfRule>
  </conditionalFormatting>
  <conditionalFormatting sqref="L26">
    <cfRule type="expression" dxfId="273" priority="274">
      <formula>" =AND(f22&lt;&gt;"""",SUMPRODUCT(($b$20:$b$27=f22)*1))"</formula>
    </cfRule>
  </conditionalFormatting>
  <conditionalFormatting sqref="L26">
    <cfRule type="expression" dxfId="272" priority="273">
      <formula>" =AND(f22&lt;&gt;"""",SUMPRODUCT(($b$20:$b$27=f22)*1))"</formula>
    </cfRule>
  </conditionalFormatting>
  <conditionalFormatting sqref="L26">
    <cfRule type="expression" dxfId="271" priority="272">
      <formula>AND(L26&lt;&gt;"",SUMPRODUCT(($B$20:$B$27=L26)*1))</formula>
    </cfRule>
  </conditionalFormatting>
  <conditionalFormatting sqref="F27">
    <cfRule type="expression" dxfId="270" priority="271">
      <formula>AND(F27&lt;&gt;"",SUMPRODUCT(($B$20:$B$27=F27)*1))</formula>
    </cfRule>
  </conditionalFormatting>
  <conditionalFormatting sqref="G27">
    <cfRule type="expression" dxfId="269" priority="270">
      <formula>" =AND(f22&lt;&gt;"""",SUMPRODUCT(($b$20:$b$27=f22)*1))"</formula>
    </cfRule>
  </conditionalFormatting>
  <conditionalFormatting sqref="G27">
    <cfRule type="expression" dxfId="268" priority="269">
      <formula>AND(G27&lt;&gt;"",SUMPRODUCT(($B$20:$B$27=G27)*1))</formula>
    </cfRule>
  </conditionalFormatting>
  <conditionalFormatting sqref="N22">
    <cfRule type="expression" dxfId="267" priority="268">
      <formula>AND(N22&lt;&gt;"",SUMPRODUCT(($V$20:$V$27=N22)*1))</formula>
    </cfRule>
  </conditionalFormatting>
  <conditionalFormatting sqref="O22">
    <cfRule type="expression" dxfId="266" priority="267">
      <formula>" =AND(N22&lt;&gt;"""",SUMPRODUCT(($V$20:$V$27=N22)*1))"</formula>
    </cfRule>
  </conditionalFormatting>
  <conditionalFormatting sqref="P22">
    <cfRule type="expression" dxfId="265" priority="266">
      <formula>" =AND(N22&lt;&gt;"""",SUMPRODUCT(($V$20:$V$27=N22)*1))"</formula>
    </cfRule>
  </conditionalFormatting>
  <conditionalFormatting sqref="Q22">
    <cfRule type="expression" dxfId="264" priority="265">
      <formula>" =AND(N22&lt;&gt;"""",SUMPRODUCT(($V$20:$V$27=N22)*1))"</formula>
    </cfRule>
  </conditionalFormatting>
  <conditionalFormatting sqref="R22">
    <cfRule type="expression" dxfId="263" priority="264">
      <formula>" =AND(N22&lt;&gt;"""",SUMPRODUCT(($V$20:$V$27=N22)*1))"</formula>
    </cfRule>
  </conditionalFormatting>
  <conditionalFormatting sqref="S22">
    <cfRule type="expression" dxfId="262" priority="263">
      <formula>" =AND(N22&lt;&gt;"""",SUMPRODUCT(($V$20:$V$27=N22)*1))"</formula>
    </cfRule>
  </conditionalFormatting>
  <conditionalFormatting sqref="T22">
    <cfRule type="expression" dxfId="261" priority="262">
      <formula>" =AND(N22&lt;&gt;"""",SUMPRODUCT(($V$20:$V$27=N22)*1))"</formula>
    </cfRule>
  </conditionalFormatting>
  <conditionalFormatting sqref="N23">
    <cfRule type="expression" dxfId="260" priority="261">
      <formula>" =AND(N22&lt;&gt;"""",SUMPRODUCT(($V$20:$V$27=N22)*1))"</formula>
    </cfRule>
  </conditionalFormatting>
  <conditionalFormatting sqref="O23">
    <cfRule type="expression" dxfId="259" priority="260">
      <formula>" =AND(N22&lt;&gt;"""",SUMPRODUCT(($V$20:$V$27=N22)*1))"</formula>
    </cfRule>
  </conditionalFormatting>
  <conditionalFormatting sqref="P23">
    <cfRule type="expression" dxfId="258" priority="259">
      <formula>" =AND(N22&lt;&gt;"""",SUMPRODUCT(($V$20:$V$27=N22)*1))"</formula>
    </cfRule>
  </conditionalFormatting>
  <conditionalFormatting sqref="Q23">
    <cfRule type="expression" dxfId="257" priority="258">
      <formula>" =AND(N22&lt;&gt;"""",SUMPRODUCT(($V$20:$V$27=N22)*1))"</formula>
    </cfRule>
  </conditionalFormatting>
  <conditionalFormatting sqref="R23">
    <cfRule type="expression" dxfId="256" priority="257">
      <formula>" =AND(N22&lt;&gt;"""",SUMPRODUCT(($V$20:$V$27=N22)*1))"</formula>
    </cfRule>
  </conditionalFormatting>
  <conditionalFormatting sqref="S23">
    <cfRule type="expression" dxfId="255" priority="256">
      <formula>" =AND(N22&lt;&gt;"""",SUMPRODUCT(($V$20:$V$27=N22)*1))"</formula>
    </cfRule>
  </conditionalFormatting>
  <conditionalFormatting sqref="T23">
    <cfRule type="expression" dxfId="254" priority="255">
      <formula>" =AND(N22&lt;&gt;"""",SUMPRODUCT(($V$20:$V$27=N22)*1))"</formula>
    </cfRule>
  </conditionalFormatting>
  <conditionalFormatting sqref="O22">
    <cfRule type="expression" dxfId="253" priority="254">
      <formula>AND(O22&lt;&gt;"",SUMPRODUCT(($V$20:$V$27=O22)*1))</formula>
    </cfRule>
  </conditionalFormatting>
  <conditionalFormatting sqref="P22">
    <cfRule type="expression" dxfId="252" priority="253">
      <formula>" =AND(N22&lt;&gt;"""",SUMPRODUCT(($V$20:$V$27=N22)*1))"</formula>
    </cfRule>
  </conditionalFormatting>
  <conditionalFormatting sqref="P22">
    <cfRule type="expression" dxfId="251" priority="252">
      <formula>AND(P22&lt;&gt;"",SUMPRODUCT(($V$20:$V$27=P22)*1))</formula>
    </cfRule>
  </conditionalFormatting>
  <conditionalFormatting sqref="Q22">
    <cfRule type="expression" dxfId="250" priority="251">
      <formula>" =AND(N22&lt;&gt;"""",SUMPRODUCT(($V$20:$V$27=N22)*1))"</formula>
    </cfRule>
  </conditionalFormatting>
  <conditionalFormatting sqref="Q22">
    <cfRule type="expression" dxfId="249" priority="250">
      <formula>" =AND(N22&lt;&gt;"""",SUMPRODUCT(($V$20:$V$27=N22)*1))"</formula>
    </cfRule>
  </conditionalFormatting>
  <conditionalFormatting sqref="Q22">
    <cfRule type="expression" dxfId="248" priority="249">
      <formula>AND(Q22&lt;&gt;"",SUMPRODUCT(($V$20:$V$27=Q22)*1))</formula>
    </cfRule>
  </conditionalFormatting>
  <conditionalFormatting sqref="R22">
    <cfRule type="expression" dxfId="247" priority="248">
      <formula>" =AND(N22&lt;&gt;"""",SUMPRODUCT(($V$20:$V$27=N22)*1))"</formula>
    </cfRule>
  </conditionalFormatting>
  <conditionalFormatting sqref="R22">
    <cfRule type="expression" dxfId="246" priority="247">
      <formula>" =AND(N22&lt;&gt;"""",SUMPRODUCT(($V$20:$V$27=N22)*1))"</formula>
    </cfRule>
  </conditionalFormatting>
  <conditionalFormatting sqref="R22">
    <cfRule type="expression" dxfId="245" priority="246">
      <formula>" =AND(N22&lt;&gt;"""",SUMPRODUCT(($V$20:$V$27=N22)*1))"</formula>
    </cfRule>
  </conditionalFormatting>
  <conditionalFormatting sqref="R22">
    <cfRule type="expression" dxfId="244" priority="245">
      <formula>AND(R22&lt;&gt;"",SUMPRODUCT(($V$20:$V$27=R22)*1))</formula>
    </cfRule>
  </conditionalFormatting>
  <conditionalFormatting sqref="S22">
    <cfRule type="expression" dxfId="243" priority="244">
      <formula>" =AND(N22&lt;&gt;"""",SUMPRODUCT(($V$20:$V$27=N22)*1))"</formula>
    </cfRule>
  </conditionalFormatting>
  <conditionalFormatting sqref="S22">
    <cfRule type="expression" dxfId="242" priority="243">
      <formula>" =AND(N22&lt;&gt;"""",SUMPRODUCT(($V$20:$V$27=N22)*1))"</formula>
    </cfRule>
  </conditionalFormatting>
  <conditionalFormatting sqref="S22">
    <cfRule type="expression" dxfId="241" priority="242">
      <formula>" =AND(N22&lt;&gt;"""",SUMPRODUCT(($V$20:$V$27=N22)*1))"</formula>
    </cfRule>
  </conditionalFormatting>
  <conditionalFormatting sqref="S22">
    <cfRule type="expression" dxfId="240" priority="241">
      <formula>" =AND(N22&lt;&gt;"""",SUMPRODUCT(($V$20:$V$27=N22)*1))"</formula>
    </cfRule>
  </conditionalFormatting>
  <conditionalFormatting sqref="S22">
    <cfRule type="expression" dxfId="239" priority="240">
      <formula>AND(S22&lt;&gt;"",SUMPRODUCT(($V$20:$V$27=S22)*1))</formula>
    </cfRule>
  </conditionalFormatting>
  <conditionalFormatting sqref="T22">
    <cfRule type="expression" dxfId="238" priority="239">
      <formula>" =AND(N22&lt;&gt;"""",SUMPRODUCT(($V$20:$V$27=N22)*1))"</formula>
    </cfRule>
  </conditionalFormatting>
  <conditionalFormatting sqref="T22">
    <cfRule type="expression" dxfId="237" priority="238">
      <formula>" =AND(N22&lt;&gt;"""",SUMPRODUCT(($V$20:$V$27=N22)*1))"</formula>
    </cfRule>
  </conditionalFormatting>
  <conditionalFormatting sqref="T22">
    <cfRule type="expression" dxfId="236" priority="237">
      <formula>" =AND(N22&lt;&gt;"""",SUMPRODUCT(($V$20:$V$27=N22)*1))"</formula>
    </cfRule>
  </conditionalFormatting>
  <conditionalFormatting sqref="T22">
    <cfRule type="expression" dxfId="235" priority="236">
      <formula>" =AND(N22&lt;&gt;"""",SUMPRODUCT(($V$20:$V$27=N22)*1))"</formula>
    </cfRule>
  </conditionalFormatting>
  <conditionalFormatting sqref="T22">
    <cfRule type="expression" dxfId="234" priority="235">
      <formula>" =AND(N22&lt;&gt;"""",SUMPRODUCT(($V$20:$V$27=N22)*1))"</formula>
    </cfRule>
  </conditionalFormatting>
  <conditionalFormatting sqref="T22">
    <cfRule type="expression" dxfId="233" priority="234">
      <formula>AND(T22&lt;&gt;"",SUMPRODUCT(($V$20:$V$27=T22)*1))</formula>
    </cfRule>
  </conditionalFormatting>
  <conditionalFormatting sqref="N23">
    <cfRule type="expression" dxfId="232" priority="233">
      <formula>AND(N23&lt;&gt;"",SUMPRODUCT(($V$20:$V$27=N23)*1))</formula>
    </cfRule>
  </conditionalFormatting>
  <conditionalFormatting sqref="O23">
    <cfRule type="expression" dxfId="231" priority="232">
      <formula>" =AND(N22&lt;&gt;"""",SUMPRODUCT(($V$20:$V$27=N22)*1))"</formula>
    </cfRule>
  </conditionalFormatting>
  <conditionalFormatting sqref="P23">
    <cfRule type="expression" dxfId="230" priority="231">
      <formula>" =AND(N22&lt;&gt;"""",SUMPRODUCT(($V$20:$V$27=N22)*1))"</formula>
    </cfRule>
  </conditionalFormatting>
  <conditionalFormatting sqref="Q23">
    <cfRule type="expression" dxfId="229" priority="230">
      <formula>" =AND(N22&lt;&gt;"""",SUMPRODUCT(($V$20:$V$27=N22)*1))"</formula>
    </cfRule>
  </conditionalFormatting>
  <conditionalFormatting sqref="R23">
    <cfRule type="expression" dxfId="228" priority="229">
      <formula>" =AND(N22&lt;&gt;"""",SUMPRODUCT(($V$20:$V$27=N22)*1))"</formula>
    </cfRule>
  </conditionalFormatting>
  <conditionalFormatting sqref="S23">
    <cfRule type="expression" dxfId="227" priority="228">
      <formula>" =AND(N22&lt;&gt;"""",SUMPRODUCT(($V$20:$V$27=N22)*1))"</formula>
    </cfRule>
  </conditionalFormatting>
  <conditionalFormatting sqref="T23">
    <cfRule type="expression" dxfId="226" priority="227">
      <formula>" =AND(N22&lt;&gt;"""",SUMPRODUCT(($V$20:$V$27=N22)*1))"</formula>
    </cfRule>
  </conditionalFormatting>
  <conditionalFormatting sqref="O23">
    <cfRule type="expression" dxfId="225" priority="226">
      <formula>AND(O23&lt;&gt;"",SUMPRODUCT(($V$20:$V$27=O23)*1))</formula>
    </cfRule>
  </conditionalFormatting>
  <conditionalFormatting sqref="P23">
    <cfRule type="expression" dxfId="224" priority="225">
      <formula>" =AND(N22&lt;&gt;"""",SUMPRODUCT(($V$20:$V$27=N22)*1))"</formula>
    </cfRule>
  </conditionalFormatting>
  <conditionalFormatting sqref="P23">
    <cfRule type="expression" dxfId="223" priority="224">
      <formula>AND(P23&lt;&gt;"",SUMPRODUCT(($V$20:$V$27=P23)*1))</formula>
    </cfRule>
  </conditionalFormatting>
  <conditionalFormatting sqref="Q23">
    <cfRule type="expression" dxfId="222" priority="223">
      <formula>" =AND(N22&lt;&gt;"""",SUMPRODUCT(($V$20:$V$27=N22)*1))"</formula>
    </cfRule>
  </conditionalFormatting>
  <conditionalFormatting sqref="Q23">
    <cfRule type="expression" dxfId="221" priority="222">
      <formula>" =AND(N22&lt;&gt;"""",SUMPRODUCT(($V$20:$V$27=N22)*1))"</formula>
    </cfRule>
  </conditionalFormatting>
  <conditionalFormatting sqref="Q23">
    <cfRule type="expression" dxfId="220" priority="221">
      <formula>AND(Q23&lt;&gt;"",SUMPRODUCT(($V$20:$V$27=Q23)*1))</formula>
    </cfRule>
  </conditionalFormatting>
  <conditionalFormatting sqref="R23">
    <cfRule type="expression" dxfId="219" priority="220">
      <formula>" =AND(N22&lt;&gt;"""",SUMPRODUCT(($V$20:$V$27=N22)*1))"</formula>
    </cfRule>
  </conditionalFormatting>
  <conditionalFormatting sqref="R23">
    <cfRule type="expression" dxfId="218" priority="219">
      <formula>" =AND(N22&lt;&gt;"""",SUMPRODUCT(($V$20:$V$27=N22)*1))"</formula>
    </cfRule>
  </conditionalFormatting>
  <conditionalFormatting sqref="R23">
    <cfRule type="expression" dxfId="217" priority="218">
      <formula>" =AND(N22&lt;&gt;"""",SUMPRODUCT(($V$20:$V$27=N22)*1))"</formula>
    </cfRule>
  </conditionalFormatting>
  <conditionalFormatting sqref="R23">
    <cfRule type="expression" dxfId="216" priority="217">
      <formula>AND(R23&lt;&gt;"",SUMPRODUCT(($V$20:$V$27=R23)*1))</formula>
    </cfRule>
  </conditionalFormatting>
  <conditionalFormatting sqref="S23">
    <cfRule type="expression" dxfId="215" priority="216">
      <formula>" =AND(N22&lt;&gt;"""",SUMPRODUCT(($V$20:$V$27=N22)*1))"</formula>
    </cfRule>
  </conditionalFormatting>
  <conditionalFormatting sqref="S23">
    <cfRule type="expression" dxfId="214" priority="215">
      <formula>" =AND(N22&lt;&gt;"""",SUMPRODUCT(($V$20:$V$27=N22)*1))"</formula>
    </cfRule>
  </conditionalFormatting>
  <conditionalFormatting sqref="S23">
    <cfRule type="expression" dxfId="213" priority="214">
      <formula>" =AND(N22&lt;&gt;"""",SUMPRODUCT(($V$20:$V$27=N22)*1))"</formula>
    </cfRule>
  </conditionalFormatting>
  <conditionalFormatting sqref="S23">
    <cfRule type="expression" dxfId="212" priority="213">
      <formula>" =AND(N22&lt;&gt;"""",SUMPRODUCT(($V$20:$V$27=N22)*1))"</formula>
    </cfRule>
  </conditionalFormatting>
  <conditionalFormatting sqref="S23">
    <cfRule type="expression" dxfId="211" priority="212">
      <formula>AND(S23&lt;&gt;"",SUMPRODUCT(($V$20:$V$27=S23)*1))</formula>
    </cfRule>
  </conditionalFormatting>
  <conditionalFormatting sqref="T23">
    <cfRule type="expression" dxfId="210" priority="211">
      <formula>" =AND(N22&lt;&gt;"""",SUMPRODUCT(($V$20:$V$27=N22)*1))"</formula>
    </cfRule>
  </conditionalFormatting>
  <conditionalFormatting sqref="T23">
    <cfRule type="expression" dxfId="209" priority="210">
      <formula>" =AND(N22&lt;&gt;"""",SUMPRODUCT(($V$20:$V$27=N22)*1))"</formula>
    </cfRule>
  </conditionalFormatting>
  <conditionalFormatting sqref="T23">
    <cfRule type="expression" dxfId="208" priority="209">
      <formula>" =AND(N22&lt;&gt;"""",SUMPRODUCT(($V$20:$V$27=N22)*1))"</formula>
    </cfRule>
  </conditionalFormatting>
  <conditionalFormatting sqref="T23">
    <cfRule type="expression" dxfId="207" priority="208">
      <formula>" =AND(N22&lt;&gt;"""",SUMPRODUCT(($V$20:$V$27=N22)*1))"</formula>
    </cfRule>
  </conditionalFormatting>
  <conditionalFormatting sqref="T23">
    <cfRule type="expression" dxfId="206" priority="207">
      <formula>" =AND(N22&lt;&gt;"""",SUMPRODUCT(($V$20:$V$27=N22)*1))"</formula>
    </cfRule>
  </conditionalFormatting>
  <conditionalFormatting sqref="T23">
    <cfRule type="expression" dxfId="205" priority="206">
      <formula>AND(T23&lt;&gt;"",SUMPRODUCT(($V$20:$V$27=T23)*1))</formula>
    </cfRule>
  </conditionalFormatting>
  <conditionalFormatting sqref="N24">
    <cfRule type="expression" dxfId="204" priority="205">
      <formula>" =AND(N22&lt;&gt;"""",SUMPRODUCT(($V$20:$V$27=N22)*1))"</formula>
    </cfRule>
  </conditionalFormatting>
  <conditionalFormatting sqref="O24">
    <cfRule type="expression" dxfId="203" priority="204">
      <formula>" =AND(N22&lt;&gt;"""",SUMPRODUCT(($V$20:$V$27=N22)*1))"</formula>
    </cfRule>
  </conditionalFormatting>
  <conditionalFormatting sqref="P24">
    <cfRule type="expression" dxfId="202" priority="203">
      <formula>" =AND(N22&lt;&gt;"""",SUMPRODUCT(($V$20:$V$27=N22)*1))"</formula>
    </cfRule>
  </conditionalFormatting>
  <conditionalFormatting sqref="Q24">
    <cfRule type="expression" dxfId="201" priority="202">
      <formula>" =AND(N22&lt;&gt;"""",SUMPRODUCT(($V$20:$V$27=N22)*1))"</formula>
    </cfRule>
  </conditionalFormatting>
  <conditionalFormatting sqref="R24">
    <cfRule type="expression" dxfId="200" priority="201">
      <formula>" =AND(N22&lt;&gt;"""",SUMPRODUCT(($V$20:$V$27=N22)*1))"</formula>
    </cfRule>
  </conditionalFormatting>
  <conditionalFormatting sqref="S24">
    <cfRule type="expression" dxfId="199" priority="200">
      <formula>" =AND(N22&lt;&gt;"""",SUMPRODUCT(($V$20:$V$27=N22)*1))"</formula>
    </cfRule>
  </conditionalFormatting>
  <conditionalFormatting sqref="T24">
    <cfRule type="expression" dxfId="198" priority="199">
      <formula>" =AND(N22&lt;&gt;"""",SUMPRODUCT(($V$20:$V$27=N22)*1))"</formula>
    </cfRule>
  </conditionalFormatting>
  <conditionalFormatting sqref="N24">
    <cfRule type="expression" dxfId="197" priority="198">
      <formula>AND(N24&lt;&gt;"",SUMPRODUCT(($V$20:$V$27=N24)*1))</formula>
    </cfRule>
  </conditionalFormatting>
  <conditionalFormatting sqref="O24">
    <cfRule type="expression" dxfId="196" priority="197">
      <formula>" =AND(N22&lt;&gt;"""",SUMPRODUCT(($V$20:$V$27=N22)*1))"</formula>
    </cfRule>
  </conditionalFormatting>
  <conditionalFormatting sqref="P24">
    <cfRule type="expression" dxfId="195" priority="196">
      <formula>" =AND(N22&lt;&gt;"""",SUMPRODUCT(($V$20:$V$27=N22)*1))"</formula>
    </cfRule>
  </conditionalFormatting>
  <conditionalFormatting sqref="Q24">
    <cfRule type="expression" dxfId="194" priority="195">
      <formula>" =AND(N22&lt;&gt;"""",SUMPRODUCT(($V$20:$V$27=N22)*1))"</formula>
    </cfRule>
  </conditionalFormatting>
  <conditionalFormatting sqref="R24">
    <cfRule type="expression" dxfId="193" priority="194">
      <formula>" =AND(N22&lt;&gt;"""",SUMPRODUCT(($V$20:$V$27=N22)*1))"</formula>
    </cfRule>
  </conditionalFormatting>
  <conditionalFormatting sqref="S24">
    <cfRule type="expression" dxfId="192" priority="193">
      <formula>" =AND(N22&lt;&gt;"""",SUMPRODUCT(($V$20:$V$27=N22)*1))"</formula>
    </cfRule>
  </conditionalFormatting>
  <conditionalFormatting sqref="T24">
    <cfRule type="expression" dxfId="191" priority="192">
      <formula>" =AND(N22&lt;&gt;"""",SUMPRODUCT(($V$20:$V$27=N22)*1))"</formula>
    </cfRule>
  </conditionalFormatting>
  <conditionalFormatting sqref="O24">
    <cfRule type="expression" dxfId="190" priority="191">
      <formula>AND(O24&lt;&gt;"",SUMPRODUCT(($V$20:$V$27=O24)*1))</formula>
    </cfRule>
  </conditionalFormatting>
  <conditionalFormatting sqref="P24">
    <cfRule type="expression" dxfId="189" priority="190">
      <formula>" =AND(N22&lt;&gt;"""",SUMPRODUCT(($V$20:$V$27=N22)*1))"</formula>
    </cfRule>
  </conditionalFormatting>
  <conditionalFormatting sqref="P24">
    <cfRule type="expression" dxfId="188" priority="189">
      <formula>AND(P24&lt;&gt;"",SUMPRODUCT(($V$20:$V$27=P24)*1))</formula>
    </cfRule>
  </conditionalFormatting>
  <conditionalFormatting sqref="Q24">
    <cfRule type="expression" dxfId="187" priority="188">
      <formula>" =AND(N22&lt;&gt;"""",SUMPRODUCT(($V$20:$V$27=N22)*1))"</formula>
    </cfRule>
  </conditionalFormatting>
  <conditionalFormatting sqref="Q24">
    <cfRule type="expression" dxfId="186" priority="187">
      <formula>" =AND(N22&lt;&gt;"""",SUMPRODUCT(($V$20:$V$27=N22)*1))"</formula>
    </cfRule>
  </conditionalFormatting>
  <conditionalFormatting sqref="Q24">
    <cfRule type="expression" dxfId="185" priority="186">
      <formula>AND(Q24&lt;&gt;"",SUMPRODUCT(($V$20:$V$27=Q24)*1))</formula>
    </cfRule>
  </conditionalFormatting>
  <conditionalFormatting sqref="R24">
    <cfRule type="expression" dxfId="184" priority="185">
      <formula>" =AND(N22&lt;&gt;"""",SUMPRODUCT(($V$20:$V$27=N22)*1))"</formula>
    </cfRule>
  </conditionalFormatting>
  <conditionalFormatting sqref="R24">
    <cfRule type="expression" dxfId="183" priority="184">
      <formula>" =AND(N22&lt;&gt;"""",SUMPRODUCT(($V$20:$V$27=N22)*1))"</formula>
    </cfRule>
  </conditionalFormatting>
  <conditionalFormatting sqref="R24">
    <cfRule type="expression" dxfId="182" priority="183">
      <formula>" =AND(N22&lt;&gt;"""",SUMPRODUCT(($V$20:$V$27=N22)*1))"</formula>
    </cfRule>
  </conditionalFormatting>
  <conditionalFormatting sqref="R24">
    <cfRule type="expression" dxfId="181" priority="182">
      <formula>AND(R24&lt;&gt;"",SUMPRODUCT(($V$20:$V$27=R24)*1))</formula>
    </cfRule>
  </conditionalFormatting>
  <conditionalFormatting sqref="S24">
    <cfRule type="expression" dxfId="180" priority="181">
      <formula>" =AND(N22&lt;&gt;"""",SUMPRODUCT(($V$20:$V$27=N22)*1))"</formula>
    </cfRule>
  </conditionalFormatting>
  <conditionalFormatting sqref="S24">
    <cfRule type="expression" dxfId="179" priority="180">
      <formula>" =AND(N22&lt;&gt;"""",SUMPRODUCT(($V$20:$V$27=N22)*1))"</formula>
    </cfRule>
  </conditionalFormatting>
  <conditionalFormatting sqref="S24">
    <cfRule type="expression" dxfId="178" priority="179">
      <formula>" =AND(N22&lt;&gt;"""",SUMPRODUCT(($V$20:$V$27=N22)*1))"</formula>
    </cfRule>
  </conditionalFormatting>
  <conditionalFormatting sqref="S24">
    <cfRule type="expression" dxfId="177" priority="178">
      <formula>" =AND(N22&lt;&gt;"""",SUMPRODUCT(($V$20:$V$27=N22)*1))"</formula>
    </cfRule>
  </conditionalFormatting>
  <conditionalFormatting sqref="S24">
    <cfRule type="expression" dxfId="176" priority="177">
      <formula>AND(S24&lt;&gt;"",SUMPRODUCT(($V$20:$V$27=S24)*1))</formula>
    </cfRule>
  </conditionalFormatting>
  <conditionalFormatting sqref="T24">
    <cfRule type="expression" dxfId="175" priority="176">
      <formula>" =AND(N22&lt;&gt;"""",SUMPRODUCT(($V$20:$V$27=N22)*1))"</formula>
    </cfRule>
  </conditionalFormatting>
  <conditionalFormatting sqref="T24">
    <cfRule type="expression" dxfId="174" priority="175">
      <formula>" =AND(N22&lt;&gt;"""",SUMPRODUCT(($V$20:$V$27=N22)*1))"</formula>
    </cfRule>
  </conditionalFormatting>
  <conditionalFormatting sqref="T24">
    <cfRule type="expression" dxfId="173" priority="174">
      <formula>" =AND(N22&lt;&gt;"""",SUMPRODUCT(($V$20:$V$27=N22)*1))"</formula>
    </cfRule>
  </conditionalFormatting>
  <conditionalFormatting sqref="T24">
    <cfRule type="expression" dxfId="172" priority="173">
      <formula>" =AND(N22&lt;&gt;"""",SUMPRODUCT(($V$20:$V$27=N22)*1))"</formula>
    </cfRule>
  </conditionalFormatting>
  <conditionalFormatting sqref="T24">
    <cfRule type="expression" dxfId="171" priority="172">
      <formula>" =AND(N22&lt;&gt;"""",SUMPRODUCT(($V$20:$V$27=N22)*1))"</formula>
    </cfRule>
  </conditionalFormatting>
  <conditionalFormatting sqref="T24">
    <cfRule type="expression" dxfId="170" priority="171">
      <formula>AND(T24&lt;&gt;"",SUMPRODUCT(($V$20:$V$27=T24)*1))</formula>
    </cfRule>
  </conditionalFormatting>
  <conditionalFormatting sqref="N25">
    <cfRule type="expression" dxfId="169" priority="170">
      <formula>" =AND(N22&lt;&gt;"""",SUMPRODUCT(($V$20:$V$27=N22)*1))"</formula>
    </cfRule>
  </conditionalFormatting>
  <conditionalFormatting sqref="O25">
    <cfRule type="expression" dxfId="168" priority="169">
      <formula>" =AND(N22&lt;&gt;"""",SUMPRODUCT(($V$20:$V$27=N22)*1))"</formula>
    </cfRule>
  </conditionalFormatting>
  <conditionalFormatting sqref="P25">
    <cfRule type="expression" dxfId="167" priority="168">
      <formula>" =AND(N22&lt;&gt;"""",SUMPRODUCT(($V$20:$V$27=N22)*1))"</formula>
    </cfRule>
  </conditionalFormatting>
  <conditionalFormatting sqref="Q25">
    <cfRule type="expression" dxfId="166" priority="167">
      <formula>" =AND(N22&lt;&gt;"""",SUMPRODUCT(($V$20:$V$27=N22)*1))"</formula>
    </cfRule>
  </conditionalFormatting>
  <conditionalFormatting sqref="R25">
    <cfRule type="expression" dxfId="165" priority="166">
      <formula>" =AND(N22&lt;&gt;"""",SUMPRODUCT(($V$20:$V$27=N22)*1))"</formula>
    </cfRule>
  </conditionalFormatting>
  <conditionalFormatting sqref="S25">
    <cfRule type="expression" dxfId="164" priority="165">
      <formula>" =AND(N22&lt;&gt;"""",SUMPRODUCT(($V$20:$V$27=N22)*1))"</formula>
    </cfRule>
  </conditionalFormatting>
  <conditionalFormatting sqref="T25">
    <cfRule type="expression" dxfId="163" priority="164">
      <formula>" =AND(N22&lt;&gt;"""",SUMPRODUCT(($V$20:$V$27=N22)*1))"</formula>
    </cfRule>
  </conditionalFormatting>
  <conditionalFormatting sqref="N25">
    <cfRule type="expression" dxfId="162" priority="163">
      <formula>AND(N25&lt;&gt;"",SUMPRODUCT(($V$20:$V$27=N25)*1))</formula>
    </cfRule>
  </conditionalFormatting>
  <conditionalFormatting sqref="O25">
    <cfRule type="expression" dxfId="161" priority="162">
      <formula>" =AND(N22&lt;&gt;"""",SUMPRODUCT(($V$20:$V$27=N22)*1))"</formula>
    </cfRule>
  </conditionalFormatting>
  <conditionalFormatting sqref="P25">
    <cfRule type="expression" dxfId="160" priority="161">
      <formula>" =AND(N22&lt;&gt;"""",SUMPRODUCT(($V$20:$V$27=N22)*1))"</formula>
    </cfRule>
  </conditionalFormatting>
  <conditionalFormatting sqref="Q25">
    <cfRule type="expression" dxfId="159" priority="160">
      <formula>" =AND(N22&lt;&gt;"""",SUMPRODUCT(($V$20:$V$27=N22)*1))"</formula>
    </cfRule>
  </conditionalFormatting>
  <conditionalFormatting sqref="R25">
    <cfRule type="expression" dxfId="158" priority="159">
      <formula>" =AND(N22&lt;&gt;"""",SUMPRODUCT(($V$20:$V$27=N22)*1))"</formula>
    </cfRule>
  </conditionalFormatting>
  <conditionalFormatting sqref="S25">
    <cfRule type="expression" dxfId="157" priority="158">
      <formula>" =AND(N22&lt;&gt;"""",SUMPRODUCT(($V$20:$V$27=N22)*1))"</formula>
    </cfRule>
  </conditionalFormatting>
  <conditionalFormatting sqref="T25">
    <cfRule type="expression" dxfId="156" priority="157">
      <formula>" =AND(N22&lt;&gt;"""",SUMPRODUCT(($V$20:$V$27=N22)*1))"</formula>
    </cfRule>
  </conditionalFormatting>
  <conditionalFormatting sqref="O25">
    <cfRule type="expression" dxfId="155" priority="156">
      <formula>AND(O25&lt;&gt;"",SUMPRODUCT(($V$20:$V$27=O25)*1))</formula>
    </cfRule>
  </conditionalFormatting>
  <conditionalFormatting sqref="P25">
    <cfRule type="expression" dxfId="154" priority="155">
      <formula>" =AND(N22&lt;&gt;"""",SUMPRODUCT(($V$20:$V$27=N22)*1))"</formula>
    </cfRule>
  </conditionalFormatting>
  <conditionalFormatting sqref="P25">
    <cfRule type="expression" dxfId="153" priority="154">
      <formula>AND(P25&lt;&gt;"",SUMPRODUCT(($V$20:$V$27=P25)*1))</formula>
    </cfRule>
  </conditionalFormatting>
  <conditionalFormatting sqref="Q25">
    <cfRule type="expression" dxfId="152" priority="153">
      <formula>" =AND(N22&lt;&gt;"""",SUMPRODUCT(($V$20:$V$27=N22)*1))"</formula>
    </cfRule>
  </conditionalFormatting>
  <conditionalFormatting sqref="Q25">
    <cfRule type="expression" dxfId="151" priority="152">
      <formula>" =AND(N22&lt;&gt;"""",SUMPRODUCT(($V$20:$V$27=N22)*1))"</formula>
    </cfRule>
  </conditionalFormatting>
  <conditionalFormatting sqref="Q25">
    <cfRule type="expression" dxfId="150" priority="151">
      <formula>AND(Q25&lt;&gt;"",SUMPRODUCT(($V$20:$V$27=Q25)*1))</formula>
    </cfRule>
  </conditionalFormatting>
  <conditionalFormatting sqref="R25">
    <cfRule type="expression" dxfId="149" priority="150">
      <formula>" =AND(N22&lt;&gt;"""",SUMPRODUCT(($V$20:$V$27=N22)*1))"</formula>
    </cfRule>
  </conditionalFormatting>
  <conditionalFormatting sqref="R25">
    <cfRule type="expression" dxfId="148" priority="149">
      <formula>" =AND(N22&lt;&gt;"""",SUMPRODUCT(($V$20:$V$27=N22)*1))"</formula>
    </cfRule>
  </conditionalFormatting>
  <conditionalFormatting sqref="R25">
    <cfRule type="expression" dxfId="147" priority="148">
      <formula>" =AND(N22&lt;&gt;"""",SUMPRODUCT(($V$20:$V$27=N22)*1))"</formula>
    </cfRule>
  </conditionalFormatting>
  <conditionalFormatting sqref="R25">
    <cfRule type="expression" dxfId="146" priority="147">
      <formula>AND(R25&lt;&gt;"",SUMPRODUCT(($V$20:$V$27=R25)*1))</formula>
    </cfRule>
  </conditionalFormatting>
  <conditionalFormatting sqref="S25">
    <cfRule type="expression" dxfId="145" priority="146">
      <formula>" =AND(N22&lt;&gt;"""",SUMPRODUCT(($V$20:$V$27=N22)*1))"</formula>
    </cfRule>
  </conditionalFormatting>
  <conditionalFormatting sqref="S25">
    <cfRule type="expression" dxfId="144" priority="145">
      <formula>" =AND(N22&lt;&gt;"""",SUMPRODUCT(($V$20:$V$27=N22)*1))"</formula>
    </cfRule>
  </conditionalFormatting>
  <conditionalFormatting sqref="S25">
    <cfRule type="expression" dxfId="143" priority="144">
      <formula>" =AND(N22&lt;&gt;"""",SUMPRODUCT(($V$20:$V$27=N22)*1))"</formula>
    </cfRule>
  </conditionalFormatting>
  <conditionalFormatting sqref="S25">
    <cfRule type="expression" dxfId="142" priority="143">
      <formula>" =AND(N22&lt;&gt;"""",SUMPRODUCT(($V$20:$V$27=N22)*1))"</formula>
    </cfRule>
  </conditionalFormatting>
  <conditionalFormatting sqref="S25">
    <cfRule type="expression" dxfId="141" priority="142">
      <formula>AND(S25&lt;&gt;"",SUMPRODUCT(($V$20:$V$27=S25)*1))</formula>
    </cfRule>
  </conditionalFormatting>
  <conditionalFormatting sqref="T25">
    <cfRule type="expression" dxfId="140" priority="141">
      <formula>" =AND(N22&lt;&gt;"""",SUMPRODUCT(($V$20:$V$27=N22)*1))"</formula>
    </cfRule>
  </conditionalFormatting>
  <conditionalFormatting sqref="T25">
    <cfRule type="expression" dxfId="139" priority="140">
      <formula>" =AND(N22&lt;&gt;"""",SUMPRODUCT(($V$20:$V$27=N22)*1))"</formula>
    </cfRule>
  </conditionalFormatting>
  <conditionalFormatting sqref="T25">
    <cfRule type="expression" dxfId="138" priority="139">
      <formula>" =AND(N22&lt;&gt;"""",SUMPRODUCT(($V$20:$V$27=N22)*1))"</formula>
    </cfRule>
  </conditionalFormatting>
  <conditionalFormatting sqref="T25">
    <cfRule type="expression" dxfId="137" priority="138">
      <formula>" =AND(N22&lt;&gt;"""",SUMPRODUCT(($V$20:$V$27=N22)*1))"</formula>
    </cfRule>
  </conditionalFormatting>
  <conditionalFormatting sqref="T25">
    <cfRule type="expression" dxfId="136" priority="137">
      <formula>" =AND(N22&lt;&gt;"""",SUMPRODUCT(($V$20:$V$27=N22)*1))"</formula>
    </cfRule>
  </conditionalFormatting>
  <conditionalFormatting sqref="T25">
    <cfRule type="expression" dxfId="135" priority="136">
      <formula>AND(T25&lt;&gt;"",SUMPRODUCT(($V$20:$V$27=T25)*1))</formula>
    </cfRule>
  </conditionalFormatting>
  <conditionalFormatting sqref="N26">
    <cfRule type="expression" dxfId="134" priority="135">
      <formula>" =AND(N22&lt;&gt;"""",SUMPRODUCT(($V$20:$V$27=N22)*1))"</formula>
    </cfRule>
  </conditionalFormatting>
  <conditionalFormatting sqref="O26">
    <cfRule type="expression" dxfId="133" priority="134">
      <formula>" =AND(N22&lt;&gt;"""",SUMPRODUCT(($V$20:$V$27=N22)*1))"</formula>
    </cfRule>
  </conditionalFormatting>
  <conditionalFormatting sqref="P26">
    <cfRule type="expression" dxfId="132" priority="133">
      <formula>" =AND(N22&lt;&gt;"""",SUMPRODUCT(($V$20:$V$27=N22)*1))"</formula>
    </cfRule>
  </conditionalFormatting>
  <conditionalFormatting sqref="Q26">
    <cfRule type="expression" dxfId="131" priority="132">
      <formula>" =AND(N22&lt;&gt;"""",SUMPRODUCT(($V$20:$V$27=N22)*1))"</formula>
    </cfRule>
  </conditionalFormatting>
  <conditionalFormatting sqref="R26">
    <cfRule type="expression" dxfId="130" priority="131">
      <formula>" =AND(N22&lt;&gt;"""",SUMPRODUCT(($V$20:$V$27=N22)*1))"</formula>
    </cfRule>
  </conditionalFormatting>
  <conditionalFormatting sqref="S26">
    <cfRule type="expression" dxfId="129" priority="130">
      <formula>" =AND(N22&lt;&gt;"""",SUMPRODUCT(($V$20:$V$27=N22)*1))"</formula>
    </cfRule>
  </conditionalFormatting>
  <conditionalFormatting sqref="T26">
    <cfRule type="expression" dxfId="128" priority="129">
      <formula>" =AND(N22&lt;&gt;"""",SUMPRODUCT(($V$20:$V$27=N22)*1))"</formula>
    </cfRule>
  </conditionalFormatting>
  <conditionalFormatting sqref="N26">
    <cfRule type="expression" dxfId="127" priority="128">
      <formula>AND(N26&lt;&gt;"",SUMPRODUCT(($V$20:$V$27=N26)*1))</formula>
    </cfRule>
  </conditionalFormatting>
  <conditionalFormatting sqref="O26">
    <cfRule type="expression" dxfId="126" priority="127">
      <formula>" =AND(N22&lt;&gt;"""",SUMPRODUCT(($V$20:$V$27=N22)*1))"</formula>
    </cfRule>
  </conditionalFormatting>
  <conditionalFormatting sqref="P26">
    <cfRule type="expression" dxfId="125" priority="126">
      <formula>" =AND(N22&lt;&gt;"""",SUMPRODUCT(($V$20:$V$27=N22)*1))"</formula>
    </cfRule>
  </conditionalFormatting>
  <conditionalFormatting sqref="Q26">
    <cfRule type="expression" dxfId="124" priority="125">
      <formula>" =AND(N22&lt;&gt;"""",SUMPRODUCT(($V$20:$V$27=N22)*1))"</formula>
    </cfRule>
  </conditionalFormatting>
  <conditionalFormatting sqref="R26">
    <cfRule type="expression" dxfId="123" priority="124">
      <formula>" =AND(N22&lt;&gt;"""",SUMPRODUCT(($V$20:$V$27=N22)*1))"</formula>
    </cfRule>
  </conditionalFormatting>
  <conditionalFormatting sqref="S26">
    <cfRule type="expression" dxfId="122" priority="123">
      <formula>" =AND(N22&lt;&gt;"""",SUMPRODUCT(($V$20:$V$27=N22)*1))"</formula>
    </cfRule>
  </conditionalFormatting>
  <conditionalFormatting sqref="T26">
    <cfRule type="expression" dxfId="121" priority="122">
      <formula>" =AND(N22&lt;&gt;"""",SUMPRODUCT(($V$20:$V$27=N22)*1))"</formula>
    </cfRule>
  </conditionalFormatting>
  <conditionalFormatting sqref="O26">
    <cfRule type="expression" dxfId="120" priority="121">
      <formula>AND(O26&lt;&gt;"",SUMPRODUCT(($V$20:$V$27=O26)*1))</formula>
    </cfRule>
  </conditionalFormatting>
  <conditionalFormatting sqref="P26">
    <cfRule type="expression" dxfId="119" priority="120">
      <formula>" =AND(N22&lt;&gt;"""",SUMPRODUCT(($V$20:$V$27=N22)*1))"</formula>
    </cfRule>
  </conditionalFormatting>
  <conditionalFormatting sqref="P26">
    <cfRule type="expression" dxfId="118" priority="119">
      <formula>AND(P26&lt;&gt;"",SUMPRODUCT(($V$20:$V$27=P26)*1))</formula>
    </cfRule>
  </conditionalFormatting>
  <conditionalFormatting sqref="Q26">
    <cfRule type="expression" dxfId="117" priority="118">
      <formula>" =AND(N22&lt;&gt;"""",SUMPRODUCT(($V$20:$V$27=N22)*1))"</formula>
    </cfRule>
  </conditionalFormatting>
  <conditionalFormatting sqref="Q26">
    <cfRule type="expression" dxfId="116" priority="117">
      <formula>" =AND(N22&lt;&gt;"""",SUMPRODUCT(($V$20:$V$27=N22)*1))"</formula>
    </cfRule>
  </conditionalFormatting>
  <conditionalFormatting sqref="Q26">
    <cfRule type="expression" dxfId="115" priority="116">
      <formula>AND(Q26&lt;&gt;"",SUMPRODUCT(($V$20:$V$27=Q26)*1))</formula>
    </cfRule>
  </conditionalFormatting>
  <conditionalFormatting sqref="R26">
    <cfRule type="expression" dxfId="114" priority="115">
      <formula>" =AND(N22&lt;&gt;"""",SUMPRODUCT(($V$20:$V$27=N22)*1))"</formula>
    </cfRule>
  </conditionalFormatting>
  <conditionalFormatting sqref="R26">
    <cfRule type="expression" dxfId="113" priority="114">
      <formula>" =AND(N22&lt;&gt;"""",SUMPRODUCT(($V$20:$V$27=N22)*1))"</formula>
    </cfRule>
  </conditionalFormatting>
  <conditionalFormatting sqref="R26">
    <cfRule type="expression" dxfId="112" priority="113">
      <formula>" =AND(N22&lt;&gt;"""",SUMPRODUCT(($V$20:$V$27=N22)*1))"</formula>
    </cfRule>
  </conditionalFormatting>
  <conditionalFormatting sqref="R26">
    <cfRule type="expression" dxfId="111" priority="112">
      <formula>AND(R26&lt;&gt;"",SUMPRODUCT(($V$20:$V$27=R26)*1))</formula>
    </cfRule>
  </conditionalFormatting>
  <conditionalFormatting sqref="S26">
    <cfRule type="expression" dxfId="110" priority="111">
      <formula>" =AND(N22&lt;&gt;"""",SUMPRODUCT(($V$20:$V$27=N22)*1))"</formula>
    </cfRule>
  </conditionalFormatting>
  <conditionalFormatting sqref="S26">
    <cfRule type="expression" dxfId="109" priority="110">
      <formula>" =AND(N22&lt;&gt;"""",SUMPRODUCT(($V$20:$V$27=N22)*1))"</formula>
    </cfRule>
  </conditionalFormatting>
  <conditionalFormatting sqref="S26">
    <cfRule type="expression" dxfId="108" priority="109">
      <formula>" =AND(N22&lt;&gt;"""",SUMPRODUCT(($V$20:$V$27=N22)*1))"</formula>
    </cfRule>
  </conditionalFormatting>
  <conditionalFormatting sqref="S26">
    <cfRule type="expression" dxfId="107" priority="108">
      <formula>" =AND(N22&lt;&gt;"""",SUMPRODUCT(($V$20:$V$27=N22)*1))"</formula>
    </cfRule>
  </conditionalFormatting>
  <conditionalFormatting sqref="S26">
    <cfRule type="expression" dxfId="106" priority="107">
      <formula>AND(S26&lt;&gt;"",SUMPRODUCT(($V$20:$V$27=S26)*1))</formula>
    </cfRule>
  </conditionalFormatting>
  <conditionalFormatting sqref="T26">
    <cfRule type="expression" dxfId="105" priority="106">
      <formula>" =AND(N22&lt;&gt;"""",SUMPRODUCT(($V$20:$V$27=N22)*1))"</formula>
    </cfRule>
  </conditionalFormatting>
  <conditionalFormatting sqref="T26">
    <cfRule type="expression" dxfId="104" priority="105">
      <formula>" =AND(N22&lt;&gt;"""",SUMPRODUCT(($V$20:$V$27=N22)*1))"</formula>
    </cfRule>
  </conditionalFormatting>
  <conditionalFormatting sqref="T26">
    <cfRule type="expression" dxfId="103" priority="104">
      <formula>" =AND(N22&lt;&gt;"""",SUMPRODUCT(($V$20:$V$27=N22)*1))"</formula>
    </cfRule>
  </conditionalFormatting>
  <conditionalFormatting sqref="T26">
    <cfRule type="expression" dxfId="102" priority="103">
      <formula>" =AND(N22&lt;&gt;"""",SUMPRODUCT(($V$20:$V$27=N22)*1))"</formula>
    </cfRule>
  </conditionalFormatting>
  <conditionalFormatting sqref="T26">
    <cfRule type="expression" dxfId="101" priority="102">
      <formula>" =AND(N22&lt;&gt;"""",SUMPRODUCT(($V$20:$V$27=N22)*1))"</formula>
    </cfRule>
  </conditionalFormatting>
  <conditionalFormatting sqref="T26">
    <cfRule type="expression" dxfId="100" priority="101">
      <formula>AND(T26&lt;&gt;"",SUMPRODUCT(($V$20:$V$27=T26)*1))</formula>
    </cfRule>
  </conditionalFormatting>
  <conditionalFormatting sqref="N27">
    <cfRule type="expression" dxfId="99" priority="100">
      <formula>" =AND(N22&lt;&gt;"""",SUMPRODUCT(($V$20:$V$27=N22)*1))"</formula>
    </cfRule>
  </conditionalFormatting>
  <conditionalFormatting sqref="O27">
    <cfRule type="expression" dxfId="98" priority="99">
      <formula>" =AND(N22&lt;&gt;"""",SUMPRODUCT(($V$20:$V$27=N22)*1))"</formula>
    </cfRule>
  </conditionalFormatting>
  <conditionalFormatting sqref="N27">
    <cfRule type="expression" dxfId="97" priority="98">
      <formula>AND(N27&lt;&gt;"",SUMPRODUCT(($V$20:$V$27=N27)*1))</formula>
    </cfRule>
  </conditionalFormatting>
  <conditionalFormatting sqref="O27">
    <cfRule type="expression" dxfId="96" priority="97">
      <formula>" =AND(N22&lt;&gt;"""",SUMPRODUCT(($V$20:$V$27=N22)*1))"</formula>
    </cfRule>
  </conditionalFormatting>
  <conditionalFormatting sqref="O27">
    <cfRule type="expression" dxfId="95" priority="96">
      <formula>AND(O27&lt;&gt;"",SUMPRODUCT(($V$20:$V$27=O27)*1))</formula>
    </cfRule>
  </conditionalFormatting>
  <conditionalFormatting sqref="F31">
    <cfRule type="expression" dxfId="94" priority="95">
      <formula>AND(F31&lt;&gt;"",SUMPRODUCT(($B$29:$B$36=F31)*1))</formula>
    </cfRule>
  </conditionalFormatting>
  <conditionalFormatting sqref="G31">
    <cfRule type="expression" dxfId="93" priority="94">
      <formula>AND(G31&lt;&gt;"",SUMPRODUCT(($B$29:$B$36=G31)*1))</formula>
    </cfRule>
  </conditionalFormatting>
  <conditionalFormatting sqref="H31">
    <cfRule type="expression" dxfId="92" priority="93">
      <formula>AND(H31&lt;&gt;"",SUMPRODUCT(($B$29:$B$36=H31)*1))</formula>
    </cfRule>
  </conditionalFormatting>
  <conditionalFormatting sqref="I31">
    <cfRule type="expression" dxfId="91" priority="92">
      <formula>AND(I31&lt;&gt;"",SUMPRODUCT(($B$29:$B$36=I31)*1))</formula>
    </cfRule>
  </conditionalFormatting>
  <conditionalFormatting sqref="J31">
    <cfRule type="expression" dxfId="90" priority="91">
      <formula>AND(J31&lt;&gt;"",SUMPRODUCT(($B$29:$B$36=J31)*1))</formula>
    </cfRule>
  </conditionalFormatting>
  <conditionalFormatting sqref="K31">
    <cfRule type="expression" dxfId="89" priority="90">
      <formula>AND(K31&lt;&gt;"",SUMPRODUCT(($B$29:$B$36=K31)*1))</formula>
    </cfRule>
  </conditionalFormatting>
  <conditionalFormatting sqref="L31">
    <cfRule type="expression" dxfId="88" priority="89">
      <formula>AND(L31&lt;&gt;"",SUMPRODUCT(($B$29:$B$36=L31)*1))</formula>
    </cfRule>
  </conditionalFormatting>
  <conditionalFormatting sqref="F32">
    <cfRule type="expression" dxfId="87" priority="88">
      <formula>AND(F32&lt;&gt;"",SUMPRODUCT(($B$29:$B$36=F32)*1))</formula>
    </cfRule>
  </conditionalFormatting>
  <conditionalFormatting sqref="G32">
    <cfRule type="expression" dxfId="86" priority="87">
      <formula>AND(G32&lt;&gt;"",SUMPRODUCT(($B$29:$B$36=G32)*1))</formula>
    </cfRule>
  </conditionalFormatting>
  <conditionalFormatting sqref="H32">
    <cfRule type="expression" dxfId="85" priority="86">
      <formula>AND(H32&lt;&gt;"",SUMPRODUCT(($B$29:$B$36=H32)*1))</formula>
    </cfRule>
  </conditionalFormatting>
  <conditionalFormatting sqref="I32">
    <cfRule type="expression" dxfId="84" priority="85">
      <formula>AND(I32&lt;&gt;"",SUMPRODUCT(($B$29:$B$36=I32)*1))</formula>
    </cfRule>
  </conditionalFormatting>
  <conditionalFormatting sqref="J32">
    <cfRule type="expression" dxfId="83" priority="84">
      <formula>AND(J32&lt;&gt;"",SUMPRODUCT(($B$29:$B$36=J32)*1))</formula>
    </cfRule>
  </conditionalFormatting>
  <conditionalFormatting sqref="K32">
    <cfRule type="expression" dxfId="82" priority="83">
      <formula>AND(K32&lt;&gt;"",SUMPRODUCT(($B$29:$B$36=K32)*1))</formula>
    </cfRule>
  </conditionalFormatting>
  <conditionalFormatting sqref="L32">
    <cfRule type="expression" dxfId="81" priority="82">
      <formula>AND(L32&lt;&gt;"",SUMPRODUCT(($B$29:$B$36=L32)*1))</formula>
    </cfRule>
  </conditionalFormatting>
  <conditionalFormatting sqref="F33">
    <cfRule type="expression" dxfId="80" priority="81">
      <formula>AND(F33&lt;&gt;"",SUMPRODUCT(($B$29:$B$36=F33)*1))</formula>
    </cfRule>
  </conditionalFormatting>
  <conditionalFormatting sqref="G33">
    <cfRule type="expression" dxfId="79" priority="80">
      <formula>AND(G33&lt;&gt;"",SUMPRODUCT(($B$29:$B$36=G33)*1))</formula>
    </cfRule>
  </conditionalFormatting>
  <conditionalFormatting sqref="H33">
    <cfRule type="expression" dxfId="78" priority="79">
      <formula>AND(H33&lt;&gt;"",SUMPRODUCT(($B$29:$B$36=H33)*1))</formula>
    </cfRule>
  </conditionalFormatting>
  <conditionalFormatting sqref="I33">
    <cfRule type="expression" dxfId="77" priority="78">
      <formula>AND(I33&lt;&gt;"",SUMPRODUCT(($B$29:$B$36=I33)*1))</formula>
    </cfRule>
  </conditionalFormatting>
  <conditionalFormatting sqref="J33">
    <cfRule type="expression" dxfId="76" priority="77">
      <formula>AND(J33&lt;&gt;"",SUMPRODUCT(($B$29:$B$36=J33)*1))</formula>
    </cfRule>
  </conditionalFormatting>
  <conditionalFormatting sqref="K33">
    <cfRule type="expression" dxfId="75" priority="76">
      <formula>AND(K33&lt;&gt;"",SUMPRODUCT(($B$29:$B$36=K33)*1))</formula>
    </cfRule>
  </conditionalFormatting>
  <conditionalFormatting sqref="L33">
    <cfRule type="expression" dxfId="74" priority="75">
      <formula>AND(L33&lt;&gt;"",SUMPRODUCT(($B$29:$B$36=L33)*1))</formula>
    </cfRule>
  </conditionalFormatting>
  <conditionalFormatting sqref="F34">
    <cfRule type="expression" dxfId="73" priority="74">
      <formula>AND(F34&lt;&gt;"",SUMPRODUCT(($B$29:$B$36=F34)*1))</formula>
    </cfRule>
  </conditionalFormatting>
  <conditionalFormatting sqref="G34">
    <cfRule type="expression" dxfId="72" priority="73">
      <formula>AND(G34&lt;&gt;"",SUMPRODUCT(($B$29:$B$36=G34)*1))</formula>
    </cfRule>
  </conditionalFormatting>
  <conditionalFormatting sqref="H34">
    <cfRule type="expression" dxfId="71" priority="72">
      <formula>AND(H34&lt;&gt;"",SUMPRODUCT(($B$29:$B$36=H34)*1))</formula>
    </cfRule>
  </conditionalFormatting>
  <conditionalFormatting sqref="I34">
    <cfRule type="expression" dxfId="70" priority="71">
      <formula>AND(I34&lt;&gt;"",SUMPRODUCT(($B$29:$B$36=I34)*1))</formula>
    </cfRule>
  </conditionalFormatting>
  <conditionalFormatting sqref="J34">
    <cfRule type="expression" dxfId="69" priority="70">
      <formula>AND(J34&lt;&gt;"",SUMPRODUCT(($B$29:$B$36=J34)*1))</formula>
    </cfRule>
  </conditionalFormatting>
  <conditionalFormatting sqref="K34">
    <cfRule type="expression" dxfId="68" priority="69">
      <formula>AND(K34&lt;&gt;"",SUMPRODUCT(($B$29:$B$36=K34)*1))</formula>
    </cfRule>
  </conditionalFormatting>
  <conditionalFormatting sqref="L34">
    <cfRule type="expression" dxfId="67" priority="68">
      <formula>AND(L34&lt;&gt;"",SUMPRODUCT(($B$29:$B$36=L34)*1))</formula>
    </cfRule>
  </conditionalFormatting>
  <conditionalFormatting sqref="F35">
    <cfRule type="expression" dxfId="66" priority="67">
      <formula>AND(F35&lt;&gt;"",SUMPRODUCT(($B$29:$B$36=F35)*1))</formula>
    </cfRule>
  </conditionalFormatting>
  <conditionalFormatting sqref="G35">
    <cfRule type="expression" dxfId="65" priority="66">
      <formula>AND(G35&lt;&gt;"",SUMPRODUCT(($B$29:$B$36=G35)*1))</formula>
    </cfRule>
  </conditionalFormatting>
  <conditionalFormatting sqref="H35">
    <cfRule type="expression" dxfId="64" priority="65">
      <formula>AND(H35&lt;&gt;"",SUMPRODUCT(($B$29:$B$36=H35)*1))</formula>
    </cfRule>
  </conditionalFormatting>
  <conditionalFormatting sqref="I35">
    <cfRule type="expression" dxfId="63" priority="64">
      <formula>AND(I35&lt;&gt;"",SUMPRODUCT(($B$29:$B$36=I35)*1))</formula>
    </cfRule>
  </conditionalFormatting>
  <conditionalFormatting sqref="J35">
    <cfRule type="expression" dxfId="62" priority="63">
      <formula>AND(J35&lt;&gt;"",SUMPRODUCT(($B$29:$B$36=J35)*1))</formula>
    </cfRule>
  </conditionalFormatting>
  <conditionalFormatting sqref="K35">
    <cfRule type="expression" dxfId="61" priority="62">
      <formula>AND(K35&lt;&gt;"",SUMPRODUCT(($B$29:$B$36=K35)*1))</formula>
    </cfRule>
  </conditionalFormatting>
  <conditionalFormatting sqref="L35">
    <cfRule type="expression" dxfId="60" priority="61">
      <formula>AND(L35&lt;&gt;"",SUMPRODUCT(($B$29:$B$36=L35)*1))</formula>
    </cfRule>
  </conditionalFormatting>
  <conditionalFormatting sqref="F36">
    <cfRule type="expression" dxfId="59" priority="60">
      <formula>AND(F36&lt;&gt;"",SUMPRODUCT(($B$29:$B$36=F36)*1))</formula>
    </cfRule>
  </conditionalFormatting>
  <conditionalFormatting sqref="G36">
    <cfRule type="expression" dxfId="58" priority="59">
      <formula>AND(G36&lt;&gt;"",SUMPRODUCT(($B$29:$B$36=G36)*1))</formula>
    </cfRule>
  </conditionalFormatting>
  <conditionalFormatting sqref="N31">
    <cfRule type="expression" dxfId="57" priority="58">
      <formula>AND(N31&lt;&gt;"",SUMPRODUCT(($V$29:$V$36=N31)*1))</formula>
    </cfRule>
  </conditionalFormatting>
  <conditionalFormatting sqref="O31">
    <cfRule type="expression" dxfId="56" priority="57">
      <formula>AND(O31&lt;&gt;"",SUMPRODUCT(($V$29:$V$36=O31)*1))</formula>
    </cfRule>
  </conditionalFormatting>
  <conditionalFormatting sqref="P31">
    <cfRule type="expression" dxfId="55" priority="56">
      <formula>AND(P31&lt;&gt;"",SUMPRODUCT(($V$29:$V$36=P31)*1))</formula>
    </cfRule>
  </conditionalFormatting>
  <conditionalFormatting sqref="Q31">
    <cfRule type="expression" dxfId="54" priority="55">
      <formula>AND(Q31&lt;&gt;"",SUMPRODUCT(($V$29:$V$36=Q31)*1))</formula>
    </cfRule>
  </conditionalFormatting>
  <conditionalFormatting sqref="R31">
    <cfRule type="expression" dxfId="53" priority="54">
      <formula>AND(R31&lt;&gt;"",SUMPRODUCT(($V$29:$V$36=R31)*1))</formula>
    </cfRule>
  </conditionalFormatting>
  <conditionalFormatting sqref="S31">
    <cfRule type="expression" dxfId="52" priority="53">
      <formula>AND(S31&lt;&gt;"",SUMPRODUCT(($V$29:$V$36=S31)*1))</formula>
    </cfRule>
  </conditionalFormatting>
  <conditionalFormatting sqref="T31">
    <cfRule type="expression" dxfId="51" priority="52">
      <formula>AND(T31&lt;&gt;"",SUMPRODUCT(($V$29:$V$36=T31)*1))</formula>
    </cfRule>
  </conditionalFormatting>
  <conditionalFormatting sqref="N32">
    <cfRule type="expression" dxfId="50" priority="51">
      <formula>AND(N32&lt;&gt;"",SUMPRODUCT(($V$29:$V$36=N32)*1))</formula>
    </cfRule>
  </conditionalFormatting>
  <conditionalFormatting sqref="O32">
    <cfRule type="expression" dxfId="49" priority="50">
      <formula>AND(O32&lt;&gt;"",SUMPRODUCT(($V$29:$V$36=O32)*1))</formula>
    </cfRule>
  </conditionalFormatting>
  <conditionalFormatting sqref="P32">
    <cfRule type="expression" dxfId="48" priority="49">
      <formula>AND(P32&lt;&gt;"",SUMPRODUCT(($V$29:$V$36=P32)*1))</formula>
    </cfRule>
  </conditionalFormatting>
  <conditionalFormatting sqref="Q32">
    <cfRule type="expression" dxfId="47" priority="48">
      <formula>AND(Q32&lt;&gt;"",SUMPRODUCT(($V$29:$V$36=Q32)*1))</formula>
    </cfRule>
  </conditionalFormatting>
  <conditionalFormatting sqref="R32">
    <cfRule type="expression" dxfId="46" priority="47">
      <formula>AND(R32&lt;&gt;"",SUMPRODUCT(($V$29:$V$36=R32)*1))</formula>
    </cfRule>
  </conditionalFormatting>
  <conditionalFormatting sqref="S32">
    <cfRule type="expression" dxfId="45" priority="46">
      <formula>AND(S32&lt;&gt;"",SUMPRODUCT(($V$29:$V$36=S32)*1))</formula>
    </cfRule>
  </conditionalFormatting>
  <conditionalFormatting sqref="T32">
    <cfRule type="expression" dxfId="44" priority="45">
      <formula>AND(T32&lt;&gt;"",SUMPRODUCT(($V$29:$V$36=T32)*1))</formula>
    </cfRule>
  </conditionalFormatting>
  <conditionalFormatting sqref="N33">
    <cfRule type="expression" dxfId="43" priority="44">
      <formula>AND(N33&lt;&gt;"",SUMPRODUCT(($V$29:$V$36=N33)*1))</formula>
    </cfRule>
  </conditionalFormatting>
  <conditionalFormatting sqref="O33">
    <cfRule type="expression" dxfId="42" priority="43">
      <formula>AND(O33&lt;&gt;"",SUMPRODUCT(($V$29:$V$36=O33)*1))</formula>
    </cfRule>
  </conditionalFormatting>
  <conditionalFormatting sqref="P33">
    <cfRule type="expression" dxfId="41" priority="42">
      <formula>AND(P33&lt;&gt;"",SUMPRODUCT(($V$29:$V$36=P33)*1))</formula>
    </cfRule>
  </conditionalFormatting>
  <conditionalFormatting sqref="Q33">
    <cfRule type="expression" dxfId="40" priority="41">
      <formula>AND(Q33&lt;&gt;"",SUMPRODUCT(($V$29:$V$36=Q33)*1))</formula>
    </cfRule>
  </conditionalFormatting>
  <conditionalFormatting sqref="R33">
    <cfRule type="expression" dxfId="39" priority="40">
      <formula>AND(R33&lt;&gt;"",SUMPRODUCT(($V$29:$V$36=R33)*1))</formula>
    </cfRule>
  </conditionalFormatting>
  <conditionalFormatting sqref="S33">
    <cfRule type="expression" dxfId="38" priority="39">
      <formula>AND(S33&lt;&gt;"",SUMPRODUCT(($V$29:$V$36=S33)*1))</formula>
    </cfRule>
  </conditionalFormatting>
  <conditionalFormatting sqref="T33">
    <cfRule type="expression" dxfId="37" priority="38">
      <formula>AND(T33&lt;&gt;"",SUMPRODUCT(($V$29:$V$36=T33)*1))</formula>
    </cfRule>
  </conditionalFormatting>
  <conditionalFormatting sqref="N34">
    <cfRule type="expression" dxfId="36" priority="37">
      <formula>AND(N34&lt;&gt;"",SUMPRODUCT(($V$29:$V$36=N34)*1))</formula>
    </cfRule>
  </conditionalFormatting>
  <conditionalFormatting sqref="O34">
    <cfRule type="expression" dxfId="35" priority="36">
      <formula>AND(O34&lt;&gt;"",SUMPRODUCT(($V$29:$V$36=O34)*1))</formula>
    </cfRule>
  </conditionalFormatting>
  <conditionalFormatting sqref="P34">
    <cfRule type="expression" dxfId="34" priority="35">
      <formula>AND(P34&lt;&gt;"",SUMPRODUCT(($V$29:$V$36=P34)*1))</formula>
    </cfRule>
  </conditionalFormatting>
  <conditionalFormatting sqref="Q34">
    <cfRule type="expression" dxfId="33" priority="34">
      <formula>AND(Q34&lt;&gt;"",SUMPRODUCT(($V$29:$V$36=Q34)*1))</formula>
    </cfRule>
  </conditionalFormatting>
  <conditionalFormatting sqref="R34">
    <cfRule type="expression" dxfId="32" priority="33">
      <formula>AND(R34&lt;&gt;"",SUMPRODUCT(($V$29:$V$36=R34)*1))</formula>
    </cfRule>
  </conditionalFormatting>
  <conditionalFormatting sqref="S34">
    <cfRule type="expression" dxfId="31" priority="32">
      <formula>AND(S34&lt;&gt;"",SUMPRODUCT(($V$29:$V$36=S34)*1))</formula>
    </cfRule>
  </conditionalFormatting>
  <conditionalFormatting sqref="T34">
    <cfRule type="expression" dxfId="30" priority="31">
      <formula>AND(T34&lt;&gt;"",SUMPRODUCT(($V$29:$V$36=T34)*1))</formula>
    </cfRule>
  </conditionalFormatting>
  <conditionalFormatting sqref="N35">
    <cfRule type="expression" dxfId="29" priority="30">
      <formula>AND(N35&lt;&gt;"",SUMPRODUCT(($V$29:$V$36=N35)*1))</formula>
    </cfRule>
  </conditionalFormatting>
  <conditionalFormatting sqref="O35">
    <cfRule type="expression" dxfId="28" priority="29">
      <formula>AND(O35&lt;&gt;"",SUMPRODUCT(($V$29:$V$36=O35)*1))</formula>
    </cfRule>
  </conditionalFormatting>
  <conditionalFormatting sqref="P35">
    <cfRule type="expression" dxfId="27" priority="28">
      <formula>AND(P35&lt;&gt;"",SUMPRODUCT(($V$29:$V$36=P35)*1))</formula>
    </cfRule>
  </conditionalFormatting>
  <conditionalFormatting sqref="Q35">
    <cfRule type="expression" dxfId="26" priority="27">
      <formula>AND(Q35&lt;&gt;"",SUMPRODUCT(($V$29:$V$36=Q35)*1))</formula>
    </cfRule>
  </conditionalFormatting>
  <conditionalFormatting sqref="R35">
    <cfRule type="expression" dxfId="25" priority="26">
      <formula>AND(R35&lt;&gt;"",SUMPRODUCT(($V$29:$V$36=R35)*1))</formula>
    </cfRule>
  </conditionalFormatting>
  <conditionalFormatting sqref="S35">
    <cfRule type="expression" dxfId="24" priority="25">
      <formula>AND(S35&lt;&gt;"",SUMPRODUCT(($V$29:$V$36=S35)*1))</formula>
    </cfRule>
  </conditionalFormatting>
  <conditionalFormatting sqref="T35">
    <cfRule type="expression" dxfId="23" priority="24">
      <formula>AND(T35&lt;&gt;"",SUMPRODUCT(($V$29:$V$36=T35)*1))</formula>
    </cfRule>
  </conditionalFormatting>
  <conditionalFormatting sqref="M35">
    <cfRule type="expression" dxfId="22" priority="23">
      <formula>AND(M35&lt;&gt;"",SUMPRODUCT(($V$29:$V$36=M35)*1))</formula>
    </cfRule>
  </conditionalFormatting>
  <conditionalFormatting sqref="N35">
    <cfRule type="expression" dxfId="21" priority="22">
      <formula>AND(N35&lt;&gt;"",SUMPRODUCT(($V$29:$V$36=N35)*1))</formula>
    </cfRule>
  </conditionalFormatting>
  <conditionalFormatting sqref="O35">
    <cfRule type="expression" dxfId="20" priority="21">
      <formula>AND(O35&lt;&gt;"",SUMPRODUCT(($V$29:$V$36=O35)*1))</formula>
    </cfRule>
  </conditionalFormatting>
  <conditionalFormatting sqref="P35">
    <cfRule type="expression" dxfId="19" priority="20">
      <formula>AND(P35&lt;&gt;"",SUMPRODUCT(($V$29:$V$36=P35)*1))</formula>
    </cfRule>
  </conditionalFormatting>
  <conditionalFormatting sqref="Q35">
    <cfRule type="expression" dxfId="18" priority="19">
      <formula>AND(Q35&lt;&gt;"",SUMPRODUCT(($V$29:$V$36=Q35)*1))</formula>
    </cfRule>
  </conditionalFormatting>
  <conditionalFormatting sqref="R35">
    <cfRule type="expression" dxfId="17" priority="18">
      <formula>AND(R35&lt;&gt;"",SUMPRODUCT(($V$29:$V$36=R35)*1))</formula>
    </cfRule>
  </conditionalFormatting>
  <conditionalFormatting sqref="S35">
    <cfRule type="expression" dxfId="16" priority="17">
      <formula>AND(S35&lt;&gt;"",SUMPRODUCT(($V$29:$V$36=S35)*1))</formula>
    </cfRule>
  </conditionalFormatting>
  <conditionalFormatting sqref="N36">
    <cfRule type="expression" dxfId="15" priority="16">
      <formula>AND(N36&lt;&gt;"",SUMPRODUCT(($V$29:$V$36=N36)*1))</formula>
    </cfRule>
  </conditionalFormatting>
  <conditionalFormatting sqref="O36">
    <cfRule type="expression" dxfId="14" priority="15">
      <formula>AND(O36&lt;&gt;"",SUMPRODUCT(($V$29:$V$36=O36)*1))</formula>
    </cfRule>
  </conditionalFormatting>
  <conditionalFormatting sqref="N36">
    <cfRule type="expression" dxfId="13" priority="14">
      <formula>AND(N36&lt;&gt;"",SUMPRODUCT(($V$29:$V$36=N36)*1))</formula>
    </cfRule>
  </conditionalFormatting>
  <conditionalFormatting sqref="O36">
    <cfRule type="expression" dxfId="12" priority="13">
      <formula>AND(O36&lt;&gt;"",SUMPRODUCT(($V$29:$V$36=O36)*1))</formula>
    </cfRule>
  </conditionalFormatting>
  <conditionalFormatting sqref="E11:E12">
    <cfRule type="expression" dxfId="11" priority="12">
      <formula>SUM(E13:E18)&gt;0</formula>
    </cfRule>
  </conditionalFormatting>
  <conditionalFormatting sqref="E20:E21">
    <cfRule type="expression" dxfId="10" priority="11">
      <formula>SUM(E22:E27)&gt;0</formula>
    </cfRule>
  </conditionalFormatting>
  <conditionalFormatting sqref="U11:U12">
    <cfRule type="expression" dxfId="9" priority="10">
      <formula>SUM(U13:U18)&gt;0</formula>
    </cfRule>
  </conditionalFormatting>
  <conditionalFormatting sqref="U20:U21">
    <cfRule type="expression" dxfId="8" priority="9">
      <formula>SUM(U22:U27)&gt;0</formula>
    </cfRule>
  </conditionalFormatting>
  <conditionalFormatting sqref="E29:E30">
    <cfRule type="expression" dxfId="7" priority="8">
      <formula>SUM(E31:E36)&gt;0</formula>
    </cfRule>
  </conditionalFormatting>
  <conditionalFormatting sqref="U29:U30">
    <cfRule type="expression" dxfId="6" priority="7">
      <formula>SUM(U31:U36)&gt;0</formula>
    </cfRule>
  </conditionalFormatting>
  <conditionalFormatting sqref="E38:E39">
    <cfRule type="expression" dxfId="5" priority="6">
      <formula>SUM(E40:E45)&gt;0</formula>
    </cfRule>
  </conditionalFormatting>
  <conditionalFormatting sqref="U38:U39">
    <cfRule type="expression" dxfId="4" priority="5">
      <formula>SUM(U40:U45)&gt;0</formula>
    </cfRule>
  </conditionalFormatting>
  <conditionalFormatting sqref="E47:E48">
    <cfRule type="expression" dxfId="3" priority="4">
      <formula>SUM(E49:E54)&gt;0</formula>
    </cfRule>
  </conditionalFormatting>
  <conditionalFormatting sqref="U47:U48">
    <cfRule type="expression" dxfId="2" priority="3">
      <formula>SUM(U49:U54)&gt;0</formula>
    </cfRule>
  </conditionalFormatting>
  <conditionalFormatting sqref="E56:E57">
    <cfRule type="expression" dxfId="1" priority="2">
      <formula>SUM(E58:E63)&gt;0</formula>
    </cfRule>
  </conditionalFormatting>
  <conditionalFormatting sqref="U56:U57">
    <cfRule type="expression" dxfId="0" priority="1">
      <formula>SUM(U58:U63)&gt;0</formula>
    </cfRule>
  </conditionalFormatting>
  <hyperlinks>
    <hyperlink ref="S9" r:id="rId1"/>
    <hyperlink ref="B9" r:id="rId2"/>
    <hyperlink ref="B9:E9" r:id="rId3" display="more excel templates at exceltemplate.net"/>
  </hyperlinks>
  <pageMargins left="0.34" right="0.26" top="0.64" bottom="0.36" header="0.28000000000000003" footer="0.24"/>
  <pageSetup paperSize="9" scale="76" orientation="portrait" horizontalDpi="300" verticalDpi="300" r:id="rId4"/>
  <headerFooter alignWithMargins="0">
    <oddFooter>&amp;C(c) 2011 Excelcalendars.com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Ovulation Dummy</vt:lpstr>
      <vt:lpstr>1stCalendar</vt:lpstr>
      <vt:lpstr>2ndCalendar</vt:lpstr>
      <vt:lpstr>Courses</vt:lpstr>
      <vt:lpstr>Event</vt:lpstr>
      <vt:lpstr>Holiday</vt:lpstr>
      <vt:lpstr>'1stCalendar'!Print_Area</vt:lpstr>
      <vt:lpstr>'2ndCalendar'!Print_Area</vt:lpstr>
    </vt:vector>
  </TitlesOfParts>
  <Company>Exceltemplate.net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Musadya</dc:creator>
  <cp:lastModifiedBy>Ridha Musadya</cp:lastModifiedBy>
  <cp:lastPrinted>2011-08-31T14:15:37Z</cp:lastPrinted>
  <dcterms:created xsi:type="dcterms:W3CDTF">2008-10-29T15:28:11Z</dcterms:created>
  <dcterms:modified xsi:type="dcterms:W3CDTF">2011-08-31T14:18:01Z</dcterms:modified>
</cp:coreProperties>
</file>