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5195" windowHeight="11760"/>
  </bookViews>
  <sheets>
    <sheet name="Inventory Calculator" sheetId="1" r:id="rId1"/>
    <sheet name="Readme" sheetId="2" r:id="rId2"/>
    <sheet name="PSW_Sheet" sheetId="4" state="veryHidden" r:id="rId3"/>
  </sheets>
  <definedNames>
    <definedName name="agr">'Inventory Calculator'!$AA$8</definedName>
    <definedName name="B">'Inventory Calculator'!$H$6</definedName>
    <definedName name="d">'Inventory Calculator'!$H$8</definedName>
    <definedName name="DB">'Inventory Calculator'!$K$5:$Q$110</definedName>
    <definedName name="DB_52">'Inventory Calculator'!$K$5:$Q$58</definedName>
    <definedName name="frw">'Inventory Calculator'!$AA$6</definedName>
    <definedName name="l">'Inventory Calculator'!$H$9</definedName>
    <definedName name="n">'Inventory Calculator'!$X$7</definedName>
    <definedName name="PSW_CALCULATE_0" hidden="1">'Inventory Calculator'!$H$11</definedName>
    <definedName name="PSWInput_0_0" hidden="1">'Inventory Calculator'!$H$6</definedName>
    <definedName name="PSWInput_0_1" hidden="1">'Inventory Calculator'!$H$7</definedName>
    <definedName name="PSWInput_0_2" hidden="1">'Inventory Calculator'!$H$8</definedName>
    <definedName name="PSWInput_0_3" hidden="1">'Inventory Calculator'!$H$9</definedName>
    <definedName name="PSWInput_0_4" hidden="1">'Inventory Calculator'!$H$10</definedName>
    <definedName name="PSWOutput_0" hidden="1">'Inventory Calculator'!$A$1:$S$60</definedName>
    <definedName name="PSWSeries_0_0_Labels" hidden="1">'Inventory Calculator'!$AH$26:$AH$78</definedName>
    <definedName name="PSWSeries_0_0_Values" hidden="1">'Inventory Calculator'!$AI$26:$AI$78</definedName>
    <definedName name="PSWSeries_0_1_Labels" hidden="1">'Inventory Calculator'!$AH$26:$AH$78</definedName>
    <definedName name="PSWSeries_0_1_Values" hidden="1">'Inventory Calculator'!$AJ$26:$AJ$78</definedName>
    <definedName name="SpreadsheetWEBApplicationId" hidden="1">PSW_Sheet!$A$15</definedName>
    <definedName name="SpreadsheetWEBDataID" hidden="1">PSW_Sheet!$A$16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ss">'Inventory Calculator'!$H$16</definedName>
    <definedName name="ssp">'Inventory Calculator'!$AA$7</definedName>
    <definedName name="winc">'Inventory Calculator'!$AD$6</definedName>
  </definedNames>
  <calcPr calcId="144525"/>
</workbook>
</file>

<file path=xl/calcChain.xml><?xml version="1.0" encoding="utf-8"?>
<calcChain xmlns="http://schemas.openxmlformats.org/spreadsheetml/2006/main">
  <c r="AA8" i="1" l="1"/>
  <c r="AA7" i="1"/>
  <c r="H16" i="1"/>
  <c r="AJ26" i="1" s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Z78" i="1"/>
  <c r="Y78" i="1"/>
  <c r="Z76" i="1"/>
  <c r="Y76" i="1"/>
  <c r="Z74" i="1"/>
  <c r="Y74" i="1"/>
  <c r="Z72" i="1"/>
  <c r="Y72" i="1"/>
  <c r="Z70" i="1"/>
  <c r="Y70" i="1"/>
  <c r="Z68" i="1"/>
  <c r="Y68" i="1"/>
  <c r="Z66" i="1"/>
  <c r="Y66" i="1"/>
  <c r="Z64" i="1"/>
  <c r="Y64" i="1"/>
  <c r="Z62" i="1"/>
  <c r="Y62" i="1"/>
  <c r="Z60" i="1"/>
  <c r="Y60" i="1"/>
  <c r="Z58" i="1"/>
  <c r="Y58" i="1"/>
  <c r="Z56" i="1"/>
  <c r="Y56" i="1"/>
  <c r="Z54" i="1"/>
  <c r="Y54" i="1"/>
  <c r="Z52" i="1"/>
  <c r="Y52" i="1"/>
  <c r="Z50" i="1"/>
  <c r="Y50" i="1"/>
  <c r="Z48" i="1"/>
  <c r="Y48" i="1"/>
  <c r="Z46" i="1"/>
  <c r="Y46" i="1"/>
  <c r="Z44" i="1"/>
  <c r="Y44" i="1"/>
  <c r="Z42" i="1"/>
  <c r="Y42" i="1"/>
  <c r="Z40" i="1"/>
  <c r="Y40" i="1"/>
  <c r="Z38" i="1"/>
  <c r="Y38" i="1"/>
  <c r="Z36" i="1"/>
  <c r="Y36" i="1"/>
  <c r="Z34" i="1"/>
  <c r="Y34" i="1"/>
  <c r="Z32" i="1"/>
  <c r="Y32" i="1"/>
  <c r="Z30" i="1"/>
  <c r="Y30" i="1"/>
  <c r="X77" i="1"/>
  <c r="W77" i="1"/>
  <c r="X75" i="1"/>
  <c r="W75" i="1"/>
  <c r="X73" i="1"/>
  <c r="W73" i="1"/>
  <c r="X71" i="1"/>
  <c r="W71" i="1"/>
  <c r="X69" i="1"/>
  <c r="W69" i="1"/>
  <c r="X67" i="1"/>
  <c r="W67" i="1"/>
  <c r="X65" i="1"/>
  <c r="W65" i="1"/>
  <c r="X63" i="1"/>
  <c r="W63" i="1"/>
  <c r="X61" i="1"/>
  <c r="W61" i="1"/>
  <c r="X59" i="1"/>
  <c r="W59" i="1"/>
  <c r="X57" i="1"/>
  <c r="W57" i="1"/>
  <c r="X55" i="1"/>
  <c r="W55" i="1"/>
  <c r="X53" i="1"/>
  <c r="W53" i="1"/>
  <c r="X51" i="1"/>
  <c r="W51" i="1"/>
  <c r="X49" i="1"/>
  <c r="W49" i="1"/>
  <c r="X47" i="1"/>
  <c r="W47" i="1"/>
  <c r="X45" i="1"/>
  <c r="W45" i="1"/>
  <c r="X43" i="1"/>
  <c r="W43" i="1"/>
  <c r="X41" i="1"/>
  <c r="W41" i="1"/>
  <c r="X39" i="1"/>
  <c r="W39" i="1"/>
  <c r="X37" i="1"/>
  <c r="W37" i="1"/>
  <c r="X35" i="1"/>
  <c r="W35" i="1"/>
  <c r="X33" i="1"/>
  <c r="W33" i="1"/>
  <c r="X31" i="1"/>
  <c r="W31" i="1"/>
  <c r="X29" i="1"/>
  <c r="W29" i="1"/>
  <c r="Z28" i="1"/>
  <c r="Y28" i="1"/>
  <c r="X27" i="1"/>
  <c r="W27" i="1"/>
  <c r="L7" i="1"/>
  <c r="P6" i="1"/>
  <c r="AI26" i="1" s="1"/>
  <c r="X7" i="1"/>
  <c r="X6" i="1" l="1"/>
  <c r="AA6" i="1" s="1"/>
  <c r="M110" i="1" s="1"/>
  <c r="M99" i="1"/>
  <c r="M95" i="1"/>
  <c r="M91" i="1"/>
  <c r="M87" i="1"/>
  <c r="M83" i="1"/>
  <c r="M79" i="1"/>
  <c r="M75" i="1"/>
  <c r="M71" i="1"/>
  <c r="M67" i="1"/>
  <c r="M63" i="1"/>
  <c r="M59" i="1"/>
  <c r="M103" i="1" l="1"/>
  <c r="M107" i="1"/>
  <c r="AE29" i="1"/>
  <c r="N9" i="1" s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AE28" i="1"/>
  <c r="N8" i="1" s="1"/>
  <c r="M61" i="1"/>
  <c r="M65" i="1"/>
  <c r="M69" i="1"/>
  <c r="M73" i="1"/>
  <c r="M77" i="1"/>
  <c r="M81" i="1"/>
  <c r="M85" i="1"/>
  <c r="M89" i="1"/>
  <c r="M93" i="1"/>
  <c r="M97" i="1"/>
  <c r="M101" i="1"/>
  <c r="M105" i="1"/>
  <c r="M109" i="1"/>
  <c r="AE27" i="1"/>
  <c r="N7" i="1" s="1"/>
  <c r="M62" i="1"/>
  <c r="M66" i="1"/>
  <c r="M70" i="1"/>
  <c r="M74" i="1"/>
  <c r="M78" i="1"/>
  <c r="M82" i="1"/>
  <c r="M86" i="1"/>
  <c r="M90" i="1"/>
  <c r="M94" i="1"/>
  <c r="M98" i="1"/>
  <c r="M102" i="1"/>
  <c r="M106" i="1"/>
  <c r="AE30" i="1"/>
  <c r="N10" i="1" s="1"/>
  <c r="M10" i="1" l="1"/>
  <c r="AE33" i="1" l="1"/>
  <c r="N13" i="1" s="1"/>
  <c r="AA33" i="1" l="1"/>
  <c r="AE34" i="1"/>
  <c r="N14" i="1"/>
  <c r="AA34" i="1"/>
  <c r="AE36" i="1"/>
  <c r="N16" i="1" s="1"/>
  <c r="AA36" i="1"/>
  <c r="AE38" i="1"/>
  <c r="N18" i="1" s="1"/>
  <c r="AA38" i="1"/>
  <c r="AE40" i="1"/>
  <c r="N20" i="1"/>
  <c r="AA40" i="1"/>
  <c r="AE41" i="1"/>
  <c r="N21" i="1"/>
  <c r="AA41" i="1"/>
  <c r="AE44" i="1"/>
  <c r="N24" i="1" s="1"/>
  <c r="AA44" i="1"/>
  <c r="AE45" i="1"/>
  <c r="N25" i="1" s="1"/>
  <c r="AA45" i="1"/>
  <c r="AE46" i="1"/>
  <c r="N26" i="1"/>
  <c r="AA46" i="1"/>
  <c r="AE48" i="1"/>
  <c r="N28" i="1"/>
  <c r="AA48" i="1"/>
  <c r="AE49" i="1"/>
  <c r="N29" i="1" s="1"/>
  <c r="AA49" i="1"/>
  <c r="AE50" i="1"/>
  <c r="N30" i="1" s="1"/>
  <c r="AA50" i="1"/>
  <c r="AE53" i="1"/>
  <c r="N33" i="1"/>
  <c r="AA53" i="1"/>
  <c r="AE54" i="1"/>
  <c r="N34" i="1"/>
  <c r="AA54" i="1"/>
  <c r="AE56" i="1"/>
  <c r="N36" i="1" s="1"/>
  <c r="AA56" i="1"/>
  <c r="AE58" i="1"/>
  <c r="N38" i="1" s="1"/>
  <c r="AA58" i="1"/>
  <c r="AE60" i="1"/>
  <c r="N40" i="1"/>
  <c r="AA60" i="1"/>
  <c r="AE61" i="1"/>
  <c r="N41" i="1"/>
  <c r="AA61" i="1"/>
  <c r="AE64" i="1"/>
  <c r="N44" i="1" s="1"/>
  <c r="AA64" i="1"/>
  <c r="AE65" i="1"/>
  <c r="N45" i="1" s="1"/>
  <c r="AA65" i="1"/>
  <c r="AE66" i="1"/>
  <c r="N46" i="1"/>
  <c r="AA66" i="1"/>
  <c r="AE68" i="1"/>
  <c r="N48" i="1"/>
  <c r="AA68" i="1"/>
  <c r="AE69" i="1"/>
  <c r="N49" i="1" s="1"/>
  <c r="AA69" i="1"/>
  <c r="AE70" i="1"/>
  <c r="N50" i="1" s="1"/>
  <c r="AA70" i="1"/>
  <c r="AE73" i="1"/>
  <c r="N53" i="1"/>
  <c r="AA73" i="1"/>
  <c r="AE74" i="1"/>
  <c r="N54" i="1"/>
  <c r="AA74" i="1"/>
  <c r="AE76" i="1"/>
  <c r="N56" i="1" s="1"/>
  <c r="AA76" i="1"/>
  <c r="AE78" i="1"/>
  <c r="N58" i="1" s="1"/>
  <c r="M14" i="1"/>
  <c r="AA78" i="1"/>
  <c r="M58" i="1"/>
  <c r="M46" i="1"/>
  <c r="M34" i="1"/>
  <c r="M21" i="1"/>
  <c r="M13" i="1"/>
  <c r="M18" i="1"/>
  <c r="M24" i="1"/>
  <c r="M20" i="1"/>
  <c r="M26" i="1"/>
  <c r="M36" i="1"/>
  <c r="M38" i="1"/>
  <c r="M48" i="1"/>
  <c r="M54" i="1"/>
  <c r="M50" i="1"/>
  <c r="M30" i="1"/>
  <c r="M49" i="1"/>
  <c r="M25" i="1"/>
  <c r="M56" i="1"/>
  <c r="M53" i="1"/>
  <c r="M45" i="1"/>
  <c r="M44" i="1"/>
  <c r="M41" i="1"/>
  <c r="M40" i="1"/>
  <c r="M16" i="1"/>
  <c r="M33" i="1"/>
  <c r="M29" i="1"/>
  <c r="M28" i="1"/>
  <c r="AA30" i="1"/>
  <c r="AA29" i="1"/>
  <c r="M9" i="1"/>
  <c r="AA28" i="1"/>
  <c r="M8" i="1"/>
  <c r="AD6" i="1"/>
  <c r="O64" i="1" s="1"/>
  <c r="Q64" i="1" s="1"/>
  <c r="O10" i="1" l="1"/>
  <c r="Q10" i="1" s="1"/>
  <c r="AJ30" i="1" s="1"/>
  <c r="O9" i="1"/>
  <c r="Q9" i="1" s="1"/>
  <c r="AJ29" i="1" s="1"/>
  <c r="O8" i="1"/>
  <c r="Q8" i="1" s="1"/>
  <c r="AJ28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6" i="1"/>
  <c r="Q86" i="1" s="1"/>
  <c r="O85" i="1"/>
  <c r="Q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74" i="1"/>
  <c r="Q74" i="1" s="1"/>
  <c r="O73" i="1"/>
  <c r="Q73" i="1" s="1"/>
  <c r="O72" i="1"/>
  <c r="Q72" i="1" s="1"/>
  <c r="O71" i="1"/>
  <c r="Q71" i="1" s="1"/>
  <c r="O70" i="1"/>
  <c r="Q70" i="1" s="1"/>
  <c r="O69" i="1"/>
  <c r="Q69" i="1" s="1"/>
  <c r="O68" i="1"/>
  <c r="Q68" i="1" s="1"/>
  <c r="O67" i="1"/>
  <c r="Q67" i="1" s="1"/>
  <c r="AC78" i="1" s="1"/>
  <c r="O66" i="1"/>
  <c r="Q66" i="1" s="1"/>
  <c r="AC77" i="1" s="1"/>
  <c r="O11" i="1"/>
  <c r="Q11" i="1" s="1"/>
  <c r="AJ31" i="1" s="1"/>
  <c r="O13" i="1"/>
  <c r="O16" i="1"/>
  <c r="O14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17" i="1"/>
  <c r="O15" i="1"/>
  <c r="O19" i="1"/>
  <c r="O21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7" i="1"/>
  <c r="O61" i="1"/>
  <c r="O59" i="1"/>
  <c r="O25" i="1"/>
  <c r="O23" i="1"/>
  <c r="O58" i="1"/>
  <c r="O62" i="1"/>
  <c r="O60" i="1"/>
  <c r="O63" i="1"/>
  <c r="O65" i="1"/>
  <c r="Q65" i="1" s="1"/>
  <c r="O12" i="1"/>
  <c r="Q12" i="1" l="1"/>
  <c r="AJ32" i="1" s="1"/>
  <c r="AB27" i="1"/>
  <c r="AB78" i="1"/>
  <c r="Q63" i="1"/>
  <c r="Q60" i="1"/>
  <c r="AB75" i="1"/>
  <c r="AB77" i="1"/>
  <c r="Q62" i="1"/>
  <c r="Q58" i="1"/>
  <c r="AJ78" i="1" s="1"/>
  <c r="AB73" i="1"/>
  <c r="Q23" i="1"/>
  <c r="AB38" i="1"/>
  <c r="Q25" i="1"/>
  <c r="AB40" i="1"/>
  <c r="Q59" i="1"/>
  <c r="AB74" i="1"/>
  <c r="AB76" i="1"/>
  <c r="Q61" i="1"/>
  <c r="AC72" i="1" s="1"/>
  <c r="P7" i="1"/>
  <c r="Q7" i="1"/>
  <c r="AJ27" i="1" s="1"/>
  <c r="AB72" i="1"/>
  <c r="Q57" i="1"/>
  <c r="AB70" i="1"/>
  <c r="Q55" i="1"/>
  <c r="AB68" i="1"/>
  <c r="Q53" i="1"/>
  <c r="AB66" i="1"/>
  <c r="Q51" i="1"/>
  <c r="AB64" i="1"/>
  <c r="Q49" i="1"/>
  <c r="AB62" i="1"/>
  <c r="Q47" i="1"/>
  <c r="AB60" i="1"/>
  <c r="Q45" i="1"/>
  <c r="AB58" i="1"/>
  <c r="Q43" i="1"/>
  <c r="AB56" i="1"/>
  <c r="Q41" i="1"/>
  <c r="AB54" i="1"/>
  <c r="Q39" i="1"/>
  <c r="AB52" i="1"/>
  <c r="Q37" i="1"/>
  <c r="AB50" i="1"/>
  <c r="Q35" i="1"/>
  <c r="AB48" i="1"/>
  <c r="Q33" i="1"/>
  <c r="AB46" i="1"/>
  <c r="Q31" i="1"/>
  <c r="AB44" i="1"/>
  <c r="Q29" i="1"/>
  <c r="AB42" i="1"/>
  <c r="Q27" i="1"/>
  <c r="AB36" i="1"/>
  <c r="Q21" i="1"/>
  <c r="AB34" i="1"/>
  <c r="Q19" i="1"/>
  <c r="AB30" i="1"/>
  <c r="Q15" i="1"/>
  <c r="AJ35" i="1" s="1"/>
  <c r="AB32" i="1"/>
  <c r="Q17" i="1"/>
  <c r="AB71" i="1"/>
  <c r="Q56" i="1"/>
  <c r="AB69" i="1"/>
  <c r="Q54" i="1"/>
  <c r="AB67" i="1"/>
  <c r="Q52" i="1"/>
  <c r="AB65" i="1"/>
  <c r="Q50" i="1"/>
  <c r="AB63" i="1"/>
  <c r="Q48" i="1"/>
  <c r="AB61" i="1"/>
  <c r="Q46" i="1"/>
  <c r="AB59" i="1"/>
  <c r="Q44" i="1"/>
  <c r="AB57" i="1"/>
  <c r="Q42" i="1"/>
  <c r="AB55" i="1"/>
  <c r="Q40" i="1"/>
  <c r="AB53" i="1"/>
  <c r="Q38" i="1"/>
  <c r="AB51" i="1"/>
  <c r="Q36" i="1"/>
  <c r="AB49" i="1"/>
  <c r="Q34" i="1"/>
  <c r="AB47" i="1"/>
  <c r="Q32" i="1"/>
  <c r="AB45" i="1"/>
  <c r="Q30" i="1"/>
  <c r="AB43" i="1"/>
  <c r="Q28" i="1"/>
  <c r="AB41" i="1"/>
  <c r="Q26" i="1"/>
  <c r="AB39" i="1"/>
  <c r="Q24" i="1"/>
  <c r="AB37" i="1"/>
  <c r="Q22" i="1"/>
  <c r="AB35" i="1"/>
  <c r="Q20" i="1"/>
  <c r="AB33" i="1"/>
  <c r="Q18" i="1"/>
  <c r="AB29" i="1"/>
  <c r="Q14" i="1"/>
  <c r="AJ34" i="1" s="1"/>
  <c r="AB31" i="1"/>
  <c r="Q16" i="1"/>
  <c r="AB28" i="1"/>
  <c r="Q13" i="1"/>
  <c r="AJ33" i="1" s="1"/>
  <c r="AC70" i="1" l="1"/>
  <c r="AC71" i="1"/>
  <c r="AC73" i="1"/>
  <c r="AC75" i="1"/>
  <c r="AC74" i="1"/>
  <c r="AC76" i="1"/>
  <c r="AC27" i="1"/>
  <c r="AJ36" i="1"/>
  <c r="AC29" i="1"/>
  <c r="AJ38" i="1"/>
  <c r="AC31" i="1"/>
  <c r="AJ40" i="1"/>
  <c r="AC33" i="1"/>
  <c r="AJ42" i="1"/>
  <c r="AC35" i="1"/>
  <c r="AJ44" i="1"/>
  <c r="AC37" i="1"/>
  <c r="AJ46" i="1"/>
  <c r="AC39" i="1"/>
  <c r="AJ48" i="1"/>
  <c r="AC41" i="1"/>
  <c r="AJ50" i="1"/>
  <c r="AC43" i="1"/>
  <c r="AJ52" i="1"/>
  <c r="AC45" i="1"/>
  <c r="AJ54" i="1"/>
  <c r="AC47" i="1"/>
  <c r="AJ56" i="1"/>
  <c r="AC49" i="1"/>
  <c r="AJ58" i="1"/>
  <c r="AC51" i="1"/>
  <c r="AJ60" i="1"/>
  <c r="AC53" i="1"/>
  <c r="AJ62" i="1"/>
  <c r="AC55" i="1"/>
  <c r="AJ64" i="1"/>
  <c r="AC57" i="1"/>
  <c r="AJ66" i="1"/>
  <c r="AC59" i="1"/>
  <c r="AJ68" i="1"/>
  <c r="AC61" i="1"/>
  <c r="AJ70" i="1"/>
  <c r="AC63" i="1"/>
  <c r="AJ72" i="1"/>
  <c r="AC65" i="1"/>
  <c r="AJ74" i="1"/>
  <c r="AC67" i="1"/>
  <c r="AJ76" i="1"/>
  <c r="AC28" i="1"/>
  <c r="AJ37" i="1"/>
  <c r="AC30" i="1"/>
  <c r="AJ39" i="1"/>
  <c r="AC32" i="1"/>
  <c r="AJ41" i="1"/>
  <c r="AC38" i="1"/>
  <c r="AJ47" i="1"/>
  <c r="AC40" i="1"/>
  <c r="AJ49" i="1"/>
  <c r="AC42" i="1"/>
  <c r="AJ51" i="1"/>
  <c r="AC44" i="1"/>
  <c r="AJ53" i="1"/>
  <c r="AC46" i="1"/>
  <c r="AJ55" i="1"/>
  <c r="AC48" i="1"/>
  <c r="AJ57" i="1"/>
  <c r="AC50" i="1"/>
  <c r="AJ59" i="1"/>
  <c r="AC52" i="1"/>
  <c r="AJ61" i="1"/>
  <c r="AC54" i="1"/>
  <c r="AJ63" i="1"/>
  <c r="AC56" i="1"/>
  <c r="AJ65" i="1"/>
  <c r="AC58" i="1"/>
  <c r="AJ67" i="1"/>
  <c r="AC60" i="1"/>
  <c r="AJ69" i="1"/>
  <c r="AC62" i="1"/>
  <c r="AJ71" i="1"/>
  <c r="AC64" i="1"/>
  <c r="AJ73" i="1"/>
  <c r="AC66" i="1"/>
  <c r="AJ75" i="1"/>
  <c r="AC68" i="1"/>
  <c r="AJ77" i="1"/>
  <c r="AC36" i="1"/>
  <c r="AJ45" i="1"/>
  <c r="AC34" i="1"/>
  <c r="AJ43" i="1"/>
  <c r="AI27" i="1"/>
  <c r="L8" i="1"/>
  <c r="P8" i="1" s="1"/>
  <c r="H17" i="1"/>
  <c r="AC69" i="1"/>
  <c r="AI28" i="1" l="1"/>
  <c r="L9" i="1"/>
  <c r="P9" i="1" s="1"/>
  <c r="AI29" i="1" l="1"/>
  <c r="L10" i="1"/>
  <c r="P10" i="1" s="1"/>
  <c r="AI30" i="1" l="1"/>
  <c r="L11" i="1"/>
  <c r="AD27" i="1" l="1"/>
  <c r="AA27" i="1" s="1"/>
  <c r="AE31" i="1" s="1"/>
  <c r="N11" i="1" s="1"/>
  <c r="P11" i="1" s="1"/>
  <c r="L12" i="1" l="1"/>
  <c r="AI31" i="1"/>
  <c r="M7" i="1"/>
  <c r="AE32" i="1"/>
  <c r="N12" i="1" s="1"/>
  <c r="P12" i="1" s="1"/>
  <c r="L13" i="1" l="1"/>
  <c r="AI32" i="1"/>
  <c r="P13" i="1" l="1"/>
  <c r="AD28" i="1"/>
  <c r="L14" i="1" l="1"/>
  <c r="AI33" i="1"/>
  <c r="P14" i="1" l="1"/>
  <c r="AD29" i="1"/>
  <c r="L15" i="1" l="1"/>
  <c r="AI34" i="1"/>
  <c r="AD30" i="1" l="1"/>
  <c r="AD31" i="1" l="1"/>
  <c r="AA31" i="1" s="1"/>
  <c r="M11" i="1" l="1"/>
  <c r="AE35" i="1"/>
  <c r="N15" i="1" s="1"/>
  <c r="P15" i="1" s="1"/>
  <c r="L16" i="1" l="1"/>
  <c r="P16" i="1" s="1"/>
  <c r="AI35" i="1"/>
  <c r="AD32" i="1" l="1"/>
  <c r="AA32" i="1" s="1"/>
  <c r="L17" i="1"/>
  <c r="AI36" i="1"/>
  <c r="M12" i="1"/>
  <c r="AE37" i="1"/>
  <c r="N17" i="1" s="1"/>
  <c r="P17" i="1" s="1"/>
  <c r="L18" i="1" l="1"/>
  <c r="AI37" i="1"/>
  <c r="P18" i="1" l="1"/>
  <c r="AD33" i="1"/>
  <c r="L19" i="1" l="1"/>
  <c r="AI38" i="1"/>
  <c r="AD34" i="1" l="1"/>
  <c r="AD35" i="1" l="1"/>
  <c r="AA35" i="1" s="1"/>
  <c r="AE39" i="1" l="1"/>
  <c r="N19" i="1" s="1"/>
  <c r="P19" i="1" s="1"/>
  <c r="M15" i="1"/>
  <c r="L20" i="1" l="1"/>
  <c r="P20" i="1" s="1"/>
  <c r="AI39" i="1"/>
  <c r="AD36" i="1" l="1"/>
  <c r="L21" i="1"/>
  <c r="P21" i="1" s="1"/>
  <c r="AI40" i="1"/>
  <c r="L22" i="1"/>
  <c r="AI41" i="1"/>
  <c r="AD37" i="1" l="1"/>
  <c r="AA37" i="1" s="1"/>
  <c r="M17" i="1" l="1"/>
  <c r="AE42" i="1"/>
  <c r="N22" i="1" s="1"/>
  <c r="P22" i="1" s="1"/>
  <c r="L23" i="1" l="1"/>
  <c r="AI42" i="1"/>
  <c r="AD38" i="1" l="1"/>
  <c r="AD39" i="1" l="1"/>
  <c r="AA39" i="1" s="1"/>
  <c r="AE43" i="1" l="1"/>
  <c r="N23" i="1" s="1"/>
  <c r="P23" i="1" s="1"/>
  <c r="M19" i="1"/>
  <c r="L24" i="1" l="1"/>
  <c r="P24" i="1" s="1"/>
  <c r="AI43" i="1"/>
  <c r="AD40" i="1" l="1"/>
  <c r="L25" i="1"/>
  <c r="P25" i="1" s="1"/>
  <c r="AI44" i="1"/>
  <c r="L26" i="1"/>
  <c r="AI45" i="1"/>
  <c r="P26" i="1" l="1"/>
  <c r="AD41" i="1"/>
  <c r="L27" i="1" l="1"/>
  <c r="AI46" i="1"/>
  <c r="AD42" i="1" l="1"/>
  <c r="AA42" i="1" s="1"/>
  <c r="M22" i="1" l="1"/>
  <c r="AD43" i="1" l="1"/>
  <c r="AA43" i="1" s="1"/>
  <c r="M23" i="1" l="1"/>
  <c r="AE47" i="1"/>
  <c r="N27" i="1" s="1"/>
  <c r="P27" i="1" s="1"/>
  <c r="L28" i="1" l="1"/>
  <c r="P28" i="1" s="1"/>
  <c r="AI47" i="1"/>
  <c r="AD44" i="1" l="1"/>
  <c r="L29" i="1"/>
  <c r="P29" i="1" s="1"/>
  <c r="AI48" i="1"/>
  <c r="L30" i="1"/>
  <c r="AI49" i="1"/>
  <c r="P30" i="1" l="1"/>
  <c r="AD45" i="1"/>
  <c r="L31" i="1" l="1"/>
  <c r="AI50" i="1"/>
  <c r="AD46" i="1" l="1"/>
  <c r="AD47" i="1" l="1"/>
  <c r="AA47" i="1" s="1"/>
  <c r="AE51" i="1" s="1"/>
  <c r="N31" i="1" s="1"/>
  <c r="P31" i="1" s="1"/>
  <c r="L32" i="1" l="1"/>
  <c r="AI51" i="1"/>
  <c r="M27" i="1"/>
  <c r="AE52" i="1"/>
  <c r="N32" i="1" s="1"/>
  <c r="P32" i="1" s="1"/>
  <c r="L33" i="1" l="1"/>
  <c r="AI52" i="1"/>
  <c r="P33" i="1" l="1"/>
  <c r="AD48" i="1"/>
  <c r="L34" i="1" l="1"/>
  <c r="AI53" i="1"/>
  <c r="P34" i="1" l="1"/>
  <c r="AD49" i="1"/>
  <c r="L35" i="1" l="1"/>
  <c r="AI54" i="1"/>
  <c r="AD50" i="1" l="1"/>
  <c r="AD51" i="1" l="1"/>
  <c r="AA51" i="1" s="1"/>
  <c r="AE55" i="1" l="1"/>
  <c r="N35" i="1" s="1"/>
  <c r="P35" i="1" s="1"/>
  <c r="M31" i="1"/>
  <c r="L36" i="1" l="1"/>
  <c r="P36" i="1" s="1"/>
  <c r="AI55" i="1"/>
  <c r="AD52" i="1" l="1"/>
  <c r="AA52" i="1" s="1"/>
  <c r="L37" i="1"/>
  <c r="AI56" i="1"/>
  <c r="M32" i="1"/>
  <c r="AE57" i="1"/>
  <c r="N37" i="1" s="1"/>
  <c r="P37" i="1" s="1"/>
  <c r="L38" i="1" l="1"/>
  <c r="AI57" i="1"/>
  <c r="P38" i="1" l="1"/>
  <c r="AD53" i="1"/>
  <c r="L39" i="1" l="1"/>
  <c r="AI58" i="1"/>
  <c r="AD54" i="1" l="1"/>
  <c r="AD55" i="1" l="1"/>
  <c r="AA55" i="1" s="1"/>
  <c r="AE59" i="1" l="1"/>
  <c r="N39" i="1" s="1"/>
  <c r="P39" i="1" s="1"/>
  <c r="M35" i="1"/>
  <c r="L40" i="1" l="1"/>
  <c r="P40" i="1" s="1"/>
  <c r="AI59" i="1"/>
  <c r="AD56" i="1" l="1"/>
  <c r="L41" i="1"/>
  <c r="P41" i="1" s="1"/>
  <c r="AI60" i="1"/>
  <c r="L42" i="1"/>
  <c r="AI61" i="1"/>
  <c r="AD57" i="1" l="1"/>
  <c r="AA57" i="1" s="1"/>
  <c r="M37" i="1" l="1"/>
  <c r="AE62" i="1"/>
  <c r="N42" i="1" s="1"/>
  <c r="P42" i="1" s="1"/>
  <c r="L43" i="1" l="1"/>
  <c r="AI62" i="1"/>
  <c r="AD58" i="1" l="1"/>
  <c r="AD59" i="1" l="1"/>
  <c r="AA59" i="1" s="1"/>
  <c r="AE63" i="1" l="1"/>
  <c r="N43" i="1" s="1"/>
  <c r="P43" i="1" s="1"/>
  <c r="M39" i="1"/>
  <c r="L44" i="1" l="1"/>
  <c r="P44" i="1" s="1"/>
  <c r="AI63" i="1"/>
  <c r="AD60" i="1" l="1"/>
  <c r="L45" i="1"/>
  <c r="P45" i="1" s="1"/>
  <c r="AI64" i="1"/>
  <c r="L46" i="1"/>
  <c r="AI65" i="1"/>
  <c r="P46" i="1" l="1"/>
  <c r="AD61" i="1"/>
  <c r="L47" i="1" l="1"/>
  <c r="AI66" i="1"/>
  <c r="AD62" i="1" l="1"/>
  <c r="AA62" i="1" s="1"/>
  <c r="M42" i="1" l="1"/>
  <c r="AD63" i="1" l="1"/>
  <c r="AA63" i="1" s="1"/>
  <c r="M43" i="1" l="1"/>
  <c r="AE67" i="1"/>
  <c r="N47" i="1" s="1"/>
  <c r="P47" i="1" s="1"/>
  <c r="L48" i="1" l="1"/>
  <c r="P48" i="1" s="1"/>
  <c r="AI67" i="1"/>
  <c r="AD64" i="1" l="1"/>
  <c r="L49" i="1"/>
  <c r="P49" i="1" s="1"/>
  <c r="L50" i="1" s="1"/>
  <c r="AI68" i="1"/>
  <c r="AI69" i="1" l="1"/>
  <c r="P50" i="1"/>
  <c r="AD65" i="1"/>
  <c r="L51" i="1" l="1"/>
  <c r="AI70" i="1"/>
  <c r="AD66" i="1" l="1"/>
  <c r="AD67" i="1" l="1"/>
  <c r="AA67" i="1" s="1"/>
  <c r="AE71" i="1" s="1"/>
  <c r="N51" i="1" s="1"/>
  <c r="P51" i="1" s="1"/>
  <c r="L52" i="1" l="1"/>
  <c r="AI71" i="1"/>
  <c r="M47" i="1"/>
  <c r="AE72" i="1"/>
  <c r="N52" i="1" s="1"/>
  <c r="P52" i="1" s="1"/>
  <c r="L53" i="1" l="1"/>
  <c r="AI72" i="1"/>
  <c r="P53" i="1" l="1"/>
  <c r="AD68" i="1"/>
  <c r="L54" i="1" l="1"/>
  <c r="AI73" i="1"/>
  <c r="P54" i="1" l="1"/>
  <c r="AD69" i="1"/>
  <c r="L55" i="1" l="1"/>
  <c r="AI74" i="1"/>
  <c r="AD70" i="1" l="1"/>
  <c r="AD71" i="1" l="1"/>
  <c r="AA71" i="1" s="1"/>
  <c r="AE75" i="1" l="1"/>
  <c r="N55" i="1" s="1"/>
  <c r="P55" i="1" s="1"/>
  <c r="M51" i="1"/>
  <c r="L56" i="1" l="1"/>
  <c r="P56" i="1" s="1"/>
  <c r="AI75" i="1"/>
  <c r="AD72" i="1" l="1"/>
  <c r="AA72" i="1" s="1"/>
  <c r="L57" i="1"/>
  <c r="AI76" i="1"/>
  <c r="M52" i="1"/>
  <c r="AE77" i="1"/>
  <c r="N57" i="1" s="1"/>
  <c r="P57" i="1" l="1"/>
  <c r="AI77" i="1" s="1"/>
  <c r="L58" i="1" l="1"/>
  <c r="P58" i="1" s="1"/>
  <c r="AD73" i="1"/>
  <c r="L59" i="1" l="1"/>
  <c r="AI78" i="1"/>
  <c r="H14" i="1"/>
  <c r="H15" i="1"/>
  <c r="H18" i="1"/>
  <c r="H19" i="1"/>
  <c r="AD74" i="1" l="1"/>
  <c r="P59" i="1"/>
  <c r="L60" i="1" s="1"/>
  <c r="AD75" i="1" l="1"/>
  <c r="AA75" i="1" s="1"/>
  <c r="M55" i="1" s="1"/>
  <c r="P60" i="1"/>
  <c r="L61" i="1" s="1"/>
  <c r="AD76" i="1" l="1"/>
  <c r="P61" i="1"/>
  <c r="L62" i="1" s="1"/>
  <c r="AD77" i="1" l="1"/>
  <c r="AA77" i="1" s="1"/>
  <c r="M57" i="1" s="1"/>
  <c r="H20" i="1" s="1"/>
  <c r="P62" i="1"/>
  <c r="L63" i="1" s="1"/>
  <c r="AD78" i="1" l="1"/>
  <c r="P63" i="1"/>
  <c r="L64" i="1" s="1"/>
  <c r="P64" i="1" s="1"/>
  <c r="L65" i="1" s="1"/>
  <c r="P65" i="1" s="1"/>
  <c r="L66" i="1" s="1"/>
  <c r="P66" i="1" s="1"/>
  <c r="L67" i="1" s="1"/>
  <c r="P67" i="1" s="1"/>
  <c r="L68" i="1" s="1"/>
  <c r="P68" i="1" s="1"/>
  <c r="L69" i="1" s="1"/>
  <c r="P69" i="1" s="1"/>
  <c r="L70" i="1" s="1"/>
  <c r="P70" i="1" s="1"/>
  <c r="L71" i="1" s="1"/>
  <c r="P71" i="1" s="1"/>
  <c r="L72" i="1" s="1"/>
  <c r="P72" i="1" s="1"/>
  <c r="L73" i="1" s="1"/>
  <c r="P73" i="1" s="1"/>
  <c r="L74" i="1" s="1"/>
  <c r="P74" i="1" s="1"/>
  <c r="L75" i="1" s="1"/>
  <c r="P75" i="1" s="1"/>
  <c r="L76" i="1" s="1"/>
  <c r="P76" i="1" s="1"/>
  <c r="L77" i="1" s="1"/>
  <c r="P77" i="1" s="1"/>
  <c r="L78" i="1" s="1"/>
  <c r="P78" i="1" s="1"/>
  <c r="L79" i="1" s="1"/>
  <c r="P79" i="1" s="1"/>
  <c r="L80" i="1" s="1"/>
  <c r="P80" i="1" s="1"/>
  <c r="L81" i="1" s="1"/>
  <c r="P81" i="1" s="1"/>
  <c r="L82" i="1" s="1"/>
  <c r="P82" i="1" s="1"/>
  <c r="L83" i="1" s="1"/>
  <c r="P83" i="1" s="1"/>
  <c r="L84" i="1" s="1"/>
  <c r="P84" i="1" s="1"/>
  <c r="L85" i="1" s="1"/>
  <c r="P85" i="1" s="1"/>
  <c r="L86" i="1" s="1"/>
  <c r="P86" i="1" s="1"/>
  <c r="L87" i="1" s="1"/>
  <c r="P87" i="1" s="1"/>
  <c r="L88" i="1" s="1"/>
  <c r="P88" i="1" s="1"/>
  <c r="L89" i="1" s="1"/>
  <c r="P89" i="1" s="1"/>
  <c r="L90" i="1" s="1"/>
  <c r="P90" i="1" s="1"/>
  <c r="L91" i="1" s="1"/>
  <c r="P91" i="1" s="1"/>
  <c r="L92" i="1" s="1"/>
  <c r="P92" i="1" s="1"/>
  <c r="L93" i="1" s="1"/>
  <c r="P93" i="1" s="1"/>
  <c r="L94" i="1" s="1"/>
  <c r="P94" i="1" s="1"/>
  <c r="L95" i="1" s="1"/>
  <c r="P95" i="1" s="1"/>
  <c r="L96" i="1" s="1"/>
  <c r="P96" i="1" s="1"/>
  <c r="L97" i="1" s="1"/>
  <c r="P97" i="1" s="1"/>
  <c r="L98" i="1" s="1"/>
  <c r="P98" i="1" s="1"/>
  <c r="L99" i="1" s="1"/>
  <c r="P99" i="1" s="1"/>
  <c r="L100" i="1" s="1"/>
  <c r="P100" i="1" s="1"/>
  <c r="L101" i="1" s="1"/>
  <c r="P101" i="1" s="1"/>
  <c r="L102" i="1" s="1"/>
  <c r="P102" i="1" s="1"/>
  <c r="L103" i="1" s="1"/>
  <c r="P103" i="1" s="1"/>
  <c r="L104" i="1" s="1"/>
  <c r="P104" i="1" s="1"/>
  <c r="L105" i="1" s="1"/>
  <c r="P105" i="1" s="1"/>
  <c r="L106" i="1" s="1"/>
  <c r="P106" i="1" s="1"/>
  <c r="L107" i="1" s="1"/>
  <c r="P107" i="1" s="1"/>
  <c r="L108" i="1" s="1"/>
  <c r="P108" i="1" s="1"/>
  <c r="L109" i="1" s="1"/>
  <c r="P109" i="1" s="1"/>
  <c r="L110" i="1" s="1"/>
  <c r="P110" i="1" s="1"/>
</calcChain>
</file>

<file path=xl/sharedStrings.xml><?xml version="1.0" encoding="utf-8"?>
<sst xmlns="http://schemas.openxmlformats.org/spreadsheetml/2006/main" count="203" uniqueCount="93">
  <si>
    <t>annual growth rate</t>
  </si>
  <si>
    <t>case1?</t>
  </si>
  <si>
    <t>first rep week</t>
  </si>
  <si>
    <t>n</t>
  </si>
  <si>
    <t>winc</t>
  </si>
  <si>
    <t>Safety Stock</t>
  </si>
  <si>
    <t>UEsFBgAAAAAAAAAAAAAAAAAAAAAAAA%3d%3d</t>
  </si>
  <si>
    <t>Week</t>
  </si>
  <si>
    <t>ws</t>
  </si>
  <si>
    <t>ss</t>
  </si>
  <si>
    <t>bi</t>
  </si>
  <si>
    <t>order qt</t>
  </si>
  <si>
    <t>incoming</t>
  </si>
  <si>
    <t>Initial Inv.</t>
  </si>
  <si>
    <t>Order Qt</t>
  </si>
  <si>
    <t>Incoming Qt</t>
  </si>
  <si>
    <t>Sales Qt</t>
  </si>
  <si>
    <t>Ending Inv.</t>
  </si>
  <si>
    <t>Chart</t>
  </si>
  <si>
    <t>Inventory</t>
  </si>
  <si>
    <t>&gt;0</t>
  </si>
  <si>
    <t>safety stock percentage</t>
  </si>
  <si>
    <t>%</t>
  </si>
  <si>
    <t>Safety St.</t>
  </si>
  <si>
    <t>INVENTORY CALCULATOR</t>
  </si>
  <si>
    <t xml:space="preserve">  Starting Inventory:</t>
  </si>
  <si>
    <t xml:space="preserve">  Starting Safety Stock:</t>
  </si>
  <si>
    <t xml:space="preserve">  Ending Safety Stock:</t>
  </si>
  <si>
    <t xml:space="preserve">  Number of Orders Placed:</t>
  </si>
  <si>
    <t>1)</t>
  </si>
  <si>
    <t>Follow the steps to enable your online Inventory Calculator.</t>
  </si>
  <si>
    <t>&gt;&gt;</t>
  </si>
  <si>
    <t>It is assumed in this template that annual demand growth is distributed uniformly on the 52 weeks.</t>
  </si>
  <si>
    <t>Your Inventory Calculator is ready to use. Following steps are for online use.</t>
  </si>
  <si>
    <t>Visit the site below:</t>
  </si>
  <si>
    <t>https://www4.spreadsheetweb.com/SpreadsheetWEB//</t>
  </si>
  <si>
    <t>Login to page with your new account information.</t>
  </si>
  <si>
    <t>2)</t>
  </si>
  <si>
    <t>You can simply use the file from that link or place it on your website.</t>
  </si>
  <si>
    <t xml:space="preserve">Click "Add Web Application" to upload this file. Your online file will be created automatically. </t>
  </si>
  <si>
    <t>3)</t>
  </si>
  <si>
    <t>Your online Inventory Tracker will look like:</t>
  </si>
  <si>
    <t>In order to see more online applications created with PSW you can check the link below:</t>
  </si>
  <si>
    <t>http://www.spreadsheetweb.com/demos.htm</t>
  </si>
  <si>
    <t>Copyright (c) 2009 Pagos, Inc., http://www.pagos.com/</t>
  </si>
  <si>
    <t xml:space="preserve">  Lead Time (in weeks):</t>
  </si>
  <si>
    <t xml:space="preserve">  Initial Demand (Sales) per week:</t>
  </si>
  <si>
    <t xml:space="preserve">  Safety Stock Level Percentage:</t>
  </si>
  <si>
    <t>Safety Stock is calculated by multiplying the Safety Stock Level Percentage by the Demand of the week.</t>
  </si>
  <si>
    <t xml:space="preserve">  Annual Growth Rate of Demand (Sales):</t>
  </si>
  <si>
    <t xml:space="preserve">  Minimum Inventory Observed:</t>
  </si>
  <si>
    <t xml:space="preserve">  Maximum Inventory Observed:</t>
  </si>
  <si>
    <t xml:space="preserve">  Total Inventory Held (in units*weeks):</t>
  </si>
  <si>
    <t xml:space="preserve">  Total Inventory Backordered Inventory (units*weeks):</t>
  </si>
  <si>
    <t xml:space="preserve"> %3c%3fxml+version%3d%221.0%22+encoding%3d%22utf-16%22%3f%3e%0d%0a%3cWizardSettings+xmlns%3axsi%3d%22http%3a%2f%2fwww.w3.org%2f2001%2fXMLSchema-instance%22+xmlns%3axsd%3d%22http%3a%2f%2fwww.w3.org%2f2001%2fXMLSchema%22%3e%0d%0a++%3cCss%3e%0a.Class416%7bfont-family%3a+Arial+Tur%3b+font-size%3a10pt%3b+color%3aBlack%3btext-decoration%3anone%3bborder%3a+0.5pt++None++Black+%3bbackground-color%3aWhite%3b+text-align%3aleft%3bvertical-align%3abottom%3b%7d%0a.Class417%7bfont-family%3a+Arial+Tur%3b+font-size%3a10pt%3b+color%3aBlack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234F6228+%3bbackground-color%3aWhite%3b+text-align%3aleft%3bvertical-align%3abottom%3b%7d%0a.Class418%7bfont-family%3a+Arial+Tur%3b+font-size%3a10pt%3b+color%3aBlack%3btext-decoration%3anone%3bborder-right-style%3a+Solid+%3bborder-top-width%3a+0.5pt+%3bborder-left-width%3a+0.5pt+%3bborder-right-width%3a+1.5pt+%3bborder-bottom-width%3a+0.5pt+%3bborder-top-color%3a+Black+%3bborder-left-color%3a+Black+%3bborder-right-color%3a+%234F6228+%3bborder-bottom-color%3a+Black+%3bbackground-color%3aWhite%3b+text-align%3aleft%3bvertical-align%3abottom%3b%7d%0a.Class419%7bfont-family%3a+Arial+Tur%3b+font-size%3a10pt%3b+color%3aBlack%3btext-decoration%3anone%3bborder-top-style%3a+Solid+%3bborder-left-style%3a+Solid+%3bborder-top-width%3a+1.5pt+%3bborder-left-width%3a+1.5pt+%3bborder-right-width%3a+0.5pt+%3bborder-bottom-width%3a+0.5pt+%3bborder-top-color%3a+%234F6228+%3bborder-left-color%3a+%234F6228+%3bborder-right-color%3a+Black+%3bborder-bottom-color%3a+Black+%3bbackground-color%3a%23EEF4FC%3b+text-align%3aleft%3bvertical-align%3abottom%3b%7d%0a.Class420%7bfont-family%3a+Arial+Tur%3b+font-size%3a10pt%3b+color%3aBlack%3btext-decoration%3anone%3bborder-top-style%3a+Solid+%3bborder-top-width%3a+1.5pt+%3bborder-left-width%3a+0.5pt+%3bborder-right-width%3a+0.5pt+%3bborder-bottom-width%3a+0.5pt+%3bborder-top-color%3a+%234F6228+%3bborder-left-color%3a+Black+%3bborder-right-color%3a+Black+%3bborder-bottom-color%3a+Black+%3bbackground-color%3a%23EEF4FC%3b+text-align%3aleft%3bvertical-align%3abottom%3b%7d%0a.Class421%7bfont-family%3a+Arial+Tur%3b+font-size%3a10pt%3b+color%3aBlack%3btext-decoration%3anone%3bborder-top-style%3a+Solid+%3bborder-right-style%3a+Solid+%3bborder-top-width%3a+1.5pt+%3bborder-left-width%3a+0.5pt+%3bborder-right-width%3a+1.5pt+%3bborder-bottom-width%3a+0.5pt+%3bborder-top-color%3a+%234F6228+%3bborder-left-color%3a+Black+%3bborder-right-color%3a+%234F6228+%3bborder-bottom-color%3a+Black+%3bbackground-color%3a%23EEF4FC%3b+text-align%3aleft%3bvertical-align%3abottom%3b%7d%0a.Class422%7bfont-family%3a+Arial+Tur%3b+font-size%3a10pt%3b+color%3aBlack%3btext-decoration%3anone%3bborder-left-style%3a+Solid+%3bborder-top-width%3a+0.5pt+%3bborder-left-width%3a+1.5pt+%3bborder-right-width%3a+0.5pt+%3bborder-bottom-width%3a+0.5pt+%3bborder-top-color%3a+Black+%3bborder-left-color%3a+%234F6228+%3bborder-right-color%3a+Black+%3bborder-bottom-color%3a+Black+%3bbackground-color%3aWhite%3b+text-align%3aleft%3bvertical-align%3abottom%3b%7d%0a.Class423%7bfont-family%3a+Arial+Tur%3b+font-size%3a10pt%3b+color%3aBlack%3btext-decoration%3anone%3bborder-left-style%3a+Solid+%3bborder-top-width%3a+0.5pt+%3bborder-left-width%3a+1.5pt+%3bborder-right-width%3a+0.5pt+%3bborder-bottom-width%3a+0.5pt+%3bborder-top-color%3a+Black+%3bborder-left-color%3a+%234F6228+%3bborder-right-color%3a+Black+%3bborder-bottom-color%3a+Black+%3bbackground-color%3a%23EEF4FC%3b+text-align%3aleft%3bvertical-align%3abottom%3b%7d%0a.Class424%7bfont-family%3a+Berlin+Sans+FB+Demi%3b+font-size%3a16pt%3b+color%3a%234F6228%3bfont-weight%3a+bold%3btext-decoration%3anone%3bborder%3a+0.5pt++None++Black+%3bbackground-color%3a%23EEF4FC%3b+text-align%3acenter%3bvertical-align%3amiddle%3b%7d%0a.Class425%7bfont-family%3a+Arial+Tur%3b+font-size%3a10pt%3b+color%3aBlack%3btext-decoration%3anone%3bborder-right-style%3a+Solid+%3bborder-top-width%3a+0.5pt+%3bborder-left-width%3a+0.5pt+%3bborder-right-width%3a+1.5pt+%3bborder-bottom-width%3a+0.5pt+%3bborder-top-color%3a+Black+%3bborder-left-color%3a+Black+%3bborder-right-color%3a+%234F6228+%3bborder-bottom-color%3a+Black+%3bbackground-color%3a%23EEF4FC%3b+text-align%3aleft%3bvertical-align%3abottom%3b%7d%0a.Class426%7bfont-family%3a+Arial+Tur%3b+font-size%3a10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234F6228+%3bbackground-color%3a%23EEF4FC%3b+text-align%3aleft%3bvertical-align%3abottom%3b%7d%0a.Class427%7bfont-family%3a+Arial+Tur%3b+font-size%3a10pt%3b+color%3aBlack%3bfont-weight%3a+bold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234F6228+%3bbackground-color%3a%23EEF4FC%3b+text-align%3acenter%3bvertical-align%3abottom%3b%7d%0a.Class428%7bfont-family%3a+Arial+Tur%3b+font-size%3a10pt%3b+color%3aBlack%3bfont-weight%3a+bold%3btext-decoration%3anone%3bborder%3a+0.5pt++None++Black+%3bbackground-color%3a%23EEF4FC%3b+text-align%3acenter%3bvertical-align%3abottom%3b%7d%0a.Class429%7bfont-family%3a+Arial+Tur%3b+font-size%3a10pt%3b+color%3aBlack%3btext-decoration%3anone%3bborder-left-style%3a+Solid+%3bborder-right-style%3a+Solid+%3bborder-top-width%3a+0.5pt+%3bborder-left-width%3a+1.5pt+%3bborder-right-width%3a+1.0pt+%3bborder-bottom-width%3a+0.5pt+%3bborder-top-color%3a+Black+%3bborder-left-color%3a+%234F6228+%3bborder-right-color%3a+%234F6228+%3bborder-bottom-color%3a+Black+%3bbackground-color%3a%23EEF4FC%3b+text-align%3aleft%3bvertical-align%3abottom%3b%7d%0a.Class430%7bfont-family%3a+Arial+Tur%3b+font-size%3a10pt%3b+color%3aBlack%3btext-decoration%3anone%3bborder-top-style%3a+Solid+%3bborder-left-style%3a+Solid+%3bborder-top-width%3a+1.0pt+%3bborder-left-width%3a+1.0pt+%3bborder-right-width%3a+0.5pt+%3bborder-bottom-width%3a+0.5pt+%3bborder-top-color%3a+%234F6228+%3bborder-left-color%3a+%234F6228+%3bborder-right-color%3a+Black+%3bborder-bottom-color%3a+Black+%3bbackground-color%3a%23EEECE1%3b+text-align%3aleft%3bvertical-align%3amiddle%3b%7d%0a.Class431%7bfont-family%3a+Arial+Tur%3b+font-size%3a10pt%3b+color%3aBlack%3btext-decoration%3anone%3bborder-top-style%3a+Solid+%3bborder-bottom-style%3a+Solid+%3bborder-top-width%3a+1.0pt+%3bborder-left-width%3a+0.5pt+%3bborder-right-width%3a+0.5pt+%3bborder-bottom-width%3a+0.5pt+%3bborder-top-color%3a+%234F6228+%3bborder-left-color%3a+Black+%3bborder-right-color%3a+Black+%3bborder-bottom-color%3a+Gray+%3bbackground-color%3a%23EEECE1%3b+text-align%3aleft%3bvertical-align%3amiddle%3b%7d%0a.Class432%7bfont-family%3a+Arial+Tur%3b+font-size%3a10pt%3b+color%3aBlack%3btext-decoration%3anone%3bborder-top-style%3a+Solid+%3bborder-right-style%3a+Solid+%3bborder-top-width%3a+1.0pt+%3bborder-left-width%3a+0.5pt+%3bborder-right-width%3a+1.0pt+%3bborder-bottom-width%3a+0.5pt+%3bborder-top-color%3a+%234F6228+%3bborder-left-color%3a+Black+%3bborder-right-color%3a+%234F6228+%3bborder-bottom-color%3a+Black+%3bbackground-color%3a%23EEECE1%3b+text-align%3aleft%3bvertical-align%3amiddle%3b%7d%0a.Class433%7bfont-family%3a+Arial+Tur%3b+font-size%3a10pt%3b+color%3aBlack%3btext-decoration%3anone%3bborder-left-style%3a+Solid+%3bborder-top-width%3a+0.5pt+%3bborder-left-width%3a+1.0pt+%3bborder-right-width%3a+0.5pt+%3bborder-bottom-width%3a+0.5pt+%3bborder-top-color%3a+Black+%3bborder-left-color%3a+%234F6228+%3bborder-right-color%3a+Black+%3bborder-bottom-color%3a+Black+%3bbackground-color%3a%23EEF4FC%3b+text-align%3aleft%3bvertical-align%3abottom%3b%7d%0a.Class434%7bfont-family%3a+Arial+Tur%3b+font-size%3a10pt%3b+color%3aWhite%3btext-decoration%3anone%3bborder%3a+0.5pt++None++Black+%3bbackground-color%3a%234A452A%3b+text-align%3acenter%3bvertical-align%3amiddle%3b%7d%0a.Class435%7bfont-family%3a+Arial+Tur%3b+font-size%3a10pt%3b+color%3aWhite%3btext-decoration%3anone%3bborder%3a+0.5pt++None++Black+%3bbackground-color%3a%234A452A%3b+text-align%3aright%3bvertical-align%3amiddle%3b%7d%0a.Class436%7bfont-family%3a+Arial+Tur%3b+font-size%3a10pt%3b+color%3aBlack%3btext-decoration%3anone%3bborder-left-style%3a+Solid+%3bborder-right-style%3a+Solid+%3bborder-top-width%3a+0.5pt+%3bborder-left-width%3a+1.0pt+%3bborder-right-width%3a+0.5pt+%3bborder-bottom-width%3a+0.5pt+%3bborder-top-color%3a+Black+%3bborder-left-color%3a+%234F6228+%3bborder-right-color%3a+Gray+%3bborder-bottom-color%3a+Black+%3bbackground-color%3a%23EEECE1%3b+text-align%3aleft%3bvertical-align%3amiddle%3b%7d%0a.Class437%7bfont-family%3a+Candara%3b+font-size%3a10pt%3b+color%3aBlack%3btext-decoration%3anone%3bborder-top-style%3a+Solid+%3bborder-left-style%3a+Solid+%3bborder-bottom-style%3a+Solid+%3bborder-width%3a+0.5pt+%3bborder-top-color%3a+Gray+%3bborder-left-color%3a+Gray+%3bborder-right-color%3a+Black+%3bborder-bottom-color%3a+Gray+%3bbackground-color%3a%23EEECE1%3b+text-align%3aleft%3bvertical-align%3amiddle%3b%7d%0a.Class438%7bfont-family%3a+Arial+Tur%3b+font-size%3a10pt%3b+color%3aBlack%3btext-decoration%3anone%3bborder%3a+0.5pt++Solid++Gray+%3bbackground-color%3a%23F9F8F5%3b+text-align%3aright%3bvertical-align%3amiddle%3b%7d%0a.Class439%7bfont-family%3a+Arial+Tur%3b+font-size%3a10pt%3b+color%3aBlack%3btext-decoration%3anone%3bborder-left-style%3a+Solid+%3bborder-right-style%3a+Solid+%3bborder-top-width%3a+0.5pt+%3bborder-left-width%3a+0.5pt+%3bborder-right-width%3a+1.0pt+%3bborder-bottom-width%3a+0.5pt+%3bborder-top-color%3a+Black+%3bborder-left-color%3a+Gray+%3bborder-right-color%3a+%234F6228+%3bborder-bottom-color%3a+Black+%3bbackground-color%3a%23EEECE1%3b+text-align%3aleft%3bvertical-align%3amiddle%3b%7d%0a.Class440%7bfont-family%3a+Calibri%3b+font-size%3a10pt%3b+color%3a%2317375D%3bfont-weight%3a+bold%3btext-decoration%3anone%3bborder%3a+0.5pt++None++Black+%3bbackground-color%3a%23EEECE1%3b+text-align%3acenter%3bvertical-align%3amiddle%3b%7d%0a.Class441%7bfont-family%3a+Calibri%3b+font-size%3a10pt%3b+color%3aBlack%3btext-decoration%3anone%3bborder%3a+0.5pt++None++Black+%3bbackground-color%3a%23EEECE1%3b+text-align%3aleft%3bvertical-align%3amiddle%3b%7d%0a.Class442%7bfont-family%3a+Calibri%3b+font-size%3a10pt%3b+color%3aBlack%3btext-decoration%3anone%3bborder%3a+0.5pt++None++Black+%3bbackground-color%3a%23EEECE1%3b+text-align%3aright%3bvertical-align%3amiddle%3b%7d%0a.Class443%7bfont-family%3a+Calibri%3b+font-size%3a10pt%3b+color%3a%2317375D%3bfont-weight%3a+bold%3btext-decoration%3anone%3bborder%3a+0.5pt++None++Black+%3bbackground-color%3a%23DBD6BF%3b+text-align%3acenter%3bvertical-align%3amiddle%3b%7d%0a.Class444%7bfont-family%3a+Calibri%3b+font-size%3a10pt%3b+color%3aBlack%3btext-decoration%3anone%3bborder%3a+0.5pt++None++Black+%3bbackground-color%3a%23DBD6BF%3b+text-align%3aright%3bvertical-align%3amiddle%3b%7d%0a.Class445%7bfont-family%3a+Calibri%3b+font-size%3a10pt%3b+color%3aBlack%3btext-decoration%3anone%3bborder%3a+0.5pt++None++Black+%3bbackground-color%3a%23DBD6BF%3b+text-align%3aleft%3bvertical-align%3amiddle%3b%7d%0a.Class446%7bfont-family%3a+Arial+Tur%3b+font-size%3a10pt%3b+color%3aBlack%3btext-decoration%3anone%3bborder-left-style%3a+Solid+%3bborder-top-width%3a+0.5pt+%3bborder-left-width%3a+1.0pt+%3bborder-right-width%3a+0.5pt+%3bborder-bottom-width%3a+0.5pt+%3bborder-top-color%3a+Black+%3bborder-left-color%3a+%234F6228+%3bborder-right-color%3a+Black+%3bborder-bottom-color%3a+Black+%3bbackground-color%3a%23EEECE1%3b+text-align%3aleft%3bvertical-align%3amiddle%3b%7d%0a.Class447%7bfont-family%3a+Arial+Tur%3b+font-size%3a10pt%3b+color%3aBlack%3btext-decoration%3anone%3bborder-top-style%3a+Solid+%3bborder-width%3a+0.5pt+%3bborder-top-color%3a+Gray+%3bborder-left-color%3a+Black+%3bborder-right-color%3a+Black+%3bborder-bottom-color%3a+Black+%3bbackground-color%3a%23EEECE1%3b+text-align%3aleft%3bvertical-align%3amiddle%3b%7d%0a.Class448%7bfont-family%3a+Arial+Tur%3b+font-size%3a10pt%3b+color%3aBlack%3btext-decoration%3anone%3bborder-top-style%3a+Solid+%3bborder-width%3a+0.5pt+%3bborder-top-color%3a+Gray+%3bborder-left-color%3a+Black+%3bborder-right-color%3a+Black+%3bborder-bottom-color%3a+Black+%3bbackground-color%3a%23EEECE1%3b+text-align%3aright%3bvertical-align%3amiddle%3b%7d%0a.Class449%7bfont-family%3a+Arial+Tur%3b+font-size%3a10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234F6228+%3bborder-bottom-color%3a+Black+%3bbackground-color%3a%23EEECE1%3b+text-align%3aleft%3bvertical-align%3amiddle%3b%7d%0a.Class450%7bfont-family%3a+Arial+Tur%3b+font-size%3a10pt%3b+color%3aBlack%3btext-decoration%3anone%3bborder-left-style%3a+Solid+%3bborder-bottom-style%3a+Solid+%3bborder-top-width%3a+0.5pt+%3bborder-left-width%3a+1.0pt+%3bborder-right-width%3a+0.5pt+%3bborder-bottom-width%3a+1.0pt+%3bborder-top-color%3a+Black+%3bborder-left-color%3a+%234F6228+%3bborder-right-color%3a+Black+%3bborder-bottom-color%3a+%234F6228+%3bbackground-color%3a%23EEECE1%3b+text-align%3aleft%3bvertical-align%3amiddle%3b%7d%0a.Class451%7bfont-family%3a+Arial+Tur%3b+font-size%3a10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234F6228+%3bbackground-color%3a%23EEECE1%3b+text-align%3aleft%3bvertical-align%3amiddle%3b%7d%0a.Class452%7bfont-family%3a+Arial+Tur%3b+font-size%3a10pt%3b+color%3a%23EEECE1%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234F6228+%3bbackground-color%3a%23EEECE1%3b+text-align%3aright%3bvertical-align%3amiddle%3b%7d%0a.Class453%7bfont-family%3a+Arial+Tur%3b+font-size%3a10pt%3b+color%3aBlack%3btext-decoration%3anone%3bborder-right-style%3a+Solid+%3bborder-bottom-style%3a+Solid+%3bborder-top-width%3a+0.5pt+%3bborder-left-width%3a+0.5pt+%3bborder-right-width%3a+1.0pt+%3bborder-bottom-width%3a+1.0pt+%3bborder-top-color%3a+Black+%3bborder-left-color%3a+Black+%3bborder-right-color%3a+%234F6228+%3bborder-bottom-color%3a+%234F6228+%3bbackground-color%3a%23EEECE1%3b+text-align%3aleft%3bvertical-align%3amiddle%3b%7d%0a.Class454%7bfont-family%3a+Arial+Tur%3b+font-size%3a10pt%3b+color%3aBlack%3btext-decoration%3anone%3bborder-top-style%3a+Solid+%3bborder-left-style%3a+Solid+%3bborder-top-width%3a+1.0pt+%3bborder-left-width%3a+1.0pt+%3bborder-right-width%3a+0.5pt+%3bborder-bottom-width%3a+0.5pt+%3bborder-top-color%3a+%234F6228+%3bborder-left-color%3a+%234F6228+%3bborder-right-color%3a+Black+%3bborder-bottom-color%3a+Black+%3bbackground-color%3a%23DBD6BF%3b+text-align%3aleft%3bvertical-align%3amiddle%3b%7d%0a.Class455%7bfont-family%3a+Arial+Tur%3b+font-size%3a10pt%3b+color%3aBlack%3btext-decoration%3anone%3bborder-top-style%3a+Solid+%3bborder-top-width%3a+1.0pt+%3bborder-left-width%3a+0.5pt+%3bborder-right-width%3a+0.5pt+%3bborder-bottom-width%3a+0.5pt+%3bborder-top-color%3a+%234F6228+%3bborder-left-color%3a+Black+%3bborder-right-color%3a+Black+%3bborder-bottom-color%3a+Black+%3bbackground-color%3a%23DBD6BF%3b+text-align%3aleft%3bvertical-align%3amiddle%3b%7d%0a.Class456%7bfont-family%3a+Arial+Tur%3b+font-size%3a10pt%3b+color%3aBlack%3btext-decoration%3anone%3bborder-top-style%3a+Solid+%3bborder-top-width%3a+1.0pt+%3bborder-left-width%3a+0.5pt+%3bborder-right-width%3a+0.5pt+%3bborder-bottom-width%3a+0.5pt+%3bborder-top-color%3a+%234F6228+%3bborder-left-color%3a+Black+%3bborder-right-color%3a+Black+%3bborder-bottom-color%3a+Black+%3bbackground-color%3a%23DBD6BF%3b+text-align%3aright%3bvertical-align%3amiddle%3b%7d%0a.Class457%7bfont-family%3a+Arial+Tur%3b+font-size%3a10pt%3b+color%3aBlack%3btext-decoration%3anone%3bborder-top-style%3a+Solid+%3bborder-right-style%3a+Solid+%3bborder-top-width%3a+1.0pt+%3bborder-left-width%3a+0.5pt+%3bborder-right-width%3a+1.0pt+%3bborder-bottom-width%3a+0.5pt+%3bborder-top-color%3a+%234F6228+%3bborder-left-color%3a+Black+%3bborder-right-color%3a+%234F6228+%3bborder-bottom-color%3a+Black+%3bbackground-color%3a%23DBD6BF%3b+text-align%3aleft%3bvertical-align%3amiddle%3b%7d%0a.Class458%7bfont-family%3a+Arial+Tur%3b+font-size%3a10pt%3b+color%3aBlack%3btext-decoration%3anone%3bborder-left-style%3a+Solid+%3bborder-top-width%3a+0.5pt+%3bborder-left-width%3a+1.0pt+%3bborder-right-width%3a+0.5pt+%3bborder-bottom-width%3a+0.5pt+%3bborder-top-color%3a+Black+%3bborder-left-color%3a+%234F6228+%3bborder-right-color%3a+Black+%3bborder-bottom-color%3a+Black+%3bbackground-color%3a%23DBD6BF%3b+text-align%3aleft%3bvertical-align%3amiddle%3b%7d%0a.Class459%7bfont-family%3a+Candara%3b+font-size%3a10pt%3b+color%3aBlack%3btext-decoration%3anone%3bborder-bottom-style%3a+Solid+%3bborder-width%3a+0.5pt+%3bborder-top-color%3a+Black+%3bborder-left-color%3a+Black+%3bborder-right-color%3a+Black+%3bborder-bottom-color%3a+Gray+%3bbackground-color%3a%23DBD6BF%3b+text-align%3aleft%3bvertical-align%3amiddle%3b%7d%0a.Class460%7bfont-family%3a+Calibri%3b+font-size%3a10pt%3b+color%3aRed%3bfont-weight%3a+bold%3btext-decoration%3anone%3bborder-bottom-style%3a+Solid+%3bborder-width%3a+0.5pt+%3bborder-top-color%3a+Black+%3bborder-left-color%3a+Black+%3bborder-right-color%3a+Black+%3bborder-bottom-color%3a+Gray+%3bbackground-color%3a%23DBD6BF%3b+text-align%3aright%3bvertical-align%3amiddle%3b%7d%0a.Class461%7bfont-family%3a+Arial+Tur%3b+font-size%3a10pt%3b+color%3aBlack%3btext-decoration%3anone%3bborder-right-style%3a+Solid+%3bborder-top-width%3a+0.5pt+%3bborder-left-width%3a+0.5pt+%3bborder-right-width%3a+1.0pt+%3bborder-bottom-width%3a+0.5pt+%3bborder-top-color%3a+Black+%3bborder-left-color%3a+Black+%3bborder-right-color%3a+%234F6228+%3bborder-bottom-color%3a+Black+%3bbackground-color%3a%23DBD6BF%3b+text-align%3aleft%3bvertical-align%3amiddle%3b%7d%0a.Class462%7bfont-family%3a+Candara%3b+font-size%3a10pt%3b+color%3aBlack%3btext-decoration%3anone%3bborder-top-style%3a+Solid+%3bborder-bottom-style%3a+Solid+%3bborder-width%3a+0.5pt+%3bborder-top-color%3a+Gray+%3bborder-left-color%3a+Black+%3bborder-right-color%3a+Black+%3bborder-bottom-color%3a+Gray+%3bbackground-color%3a%23DBD6BF%3b+text-align%3aleft%3bvertical-align%3amiddle%3b%7d%0a.Class463%7bfont-family%3a+Calibri%3b+font-size%3a10pt%3b+color%3a%234F6228%3bfont-weight%3a+bold%3btext-decoration%3anone%3bborder-top-style%3a+Solid+%3bborder-bottom-style%3a+Solid+%3bborder-width%3a+0.5pt+%3bborder-top-color%3a+Gray+%3bborder-left-color%3a+Black+%3bborder-right-color%3a+Black+%3bborder-bottom-color%3a+Gray+%3bbackground-color%3a%23DBD6BF%3b+text-align%3aright%3bvertical-align%3amiddle%3b%7d%0a.Class464%7bfont-family%3a+Calibri%3b+font-size%3a10pt%3b+color%3a%23376091%3bfont-weight%3a+bold%3btext-decoration%3anone%3bborder-top-style%3a+Solid+%3bborder-bottom-style%3a+Solid+%3bborder-width%3a+0.5pt+%3bborder-top-color%3a+Gray+%3bborder-left-color%3a+Black+%3bborder-right-color%3a+Black+%3bborder-bottom-color%3a+Gray+%3bbackground-color%3a%23DBD6BF%3b+text-align%3aright%3bvertical-align%3amiddle%3b%7d%0a.Class465%7bfont-family%3a+Calibri%3b+font-size%3a10pt%3b+color%3aRed%3bfont-weight%3a+bold%3btext-decoration%3anone%3bborder-top-style%3a+Solid+%3bborder-bottom-style%3a+Solid+%3bborder-width%3a+0.5pt+%3bborder-top-color%3a+Gray+%3bborder-left-color%3a+Black+%3bborder-right-color%3a+Black+%3bborder-bottom-color%3a+Gray+%3bbackground-color%3a%23DBD6BF%3b+text-align%3aright%3bvertical-align%3amiddle%3b%7d%0a.Class466%7bfont-family%3a+Candara%3b+font-size%3a10pt%3b+color%3aBlack%3btext-decoration%3anone%3bborder-top-style%3a+Solid+%3bborder-width%3a+0.5pt+%3bborder-top-color%3a+Gray+%3bborder-left-color%3a+Black+%3bborder-right-color%3a+Black+%3bborder-bottom-color%3a+Black+%3bbackground-color%3a%23DBD6BF%3b+text-align%3aleft%3bvertical-align%3amiddle%3b%7d%0a.Class467%7bfont-family%3a+Calibri%3b+font-size%3a10pt%3b+color%3a%234A452A%3bfont-weight%3a+bold%3btext-decoration%3anone%3bborder-top-style%3a+Solid+%3bborder-width%3a+0.5pt+%3bborder-top-color%3a+Gray+%3bborder-left-color%3a+Black+%3bborder-right-color%3a+Black+%3bborder-bottom-color%3a+Black+%3bbackground-color%3a%23DBD6BF%3b+text-align%3aright%3bvertical-align%3amiddle%3b%7d%0a.Class468%7bfont-family%3a+Arial+Tur%3b+font-size%3a10pt%3b+color%3aBlack%3btext-decoration%3anone%3bborder-left-style%3a+Solid+%3bborder-bottom-style%3a+Solid+%3bborder-top-width%3a+0.5pt+%3bborder-left-width%3a+1.0pt+%3bborder-right-width%3a+0.5pt+%3bborder-bottom-width%3a+1.0pt+%3bborder-top-color%3a+Black+%3bborder-left-color%3a+%234F6228+%3bborder-right-color%3a+Black+%3bborder-bottom-color%3a+%234F6228+%3bbackground-color%3a%23DBD6BF%3b+text-align%3aleft%3bvertical-align%3amiddle%3b%7d%0a.Class469%7bfont-family%3a+Arial+Tur%3b+font-size%3a10pt%3b+color%3aBlack%3btext-decoration%3anone%3bborder-bottom-style%3a+Solid+%3bborder-top-width%3a+0.5pt+%3bborder-left-width%3a+0.5pt+%3bborder-right-width%3a+0.5pt+%3bborder-bottom-width%3a+1.0pt+%3bborder-top-color%3a+Black+%3bborder-left-color%3a+Black+%3bborder-right-color%3a+Black+%3bborder-bottom-color%3a+%234F6228+%3bbackground-color%3a%23DBD6BF%3b+text-align%3aleft%3bvertical-align%3amiddle%3b%7d%0a.Class470%7bfont-family%3a+Arial+Tur%3b+font-size%3a10pt%3b+color%3aBlack%3btext-decoration%3anone%3bborder-right-style%3a+Solid+%3bborder-bottom-style%3a+Solid+%3bborder-top-width%3a+0.5pt+%3bborder-left-width%3a+0.5pt+%3bborder-right-width%3a+1.0pt+%3bborder-bottom-width%3a+1.0pt+%3bborder-top-color%3a+Black+%3bborder-left-color%3a+Black+%3bborder-right-color%3a+%234F6228+%3bborder-bottom-color%3a+%234F6228+%3bbackground-color%3a%23DBD6BF%3b+text-align%3aleft%3bvertical-align%3amiddle%3b%7d%0a.Class471%7bfont-family%3a+Arial+Tur%3b+font-size%3a10pt%3b+color%3aBlack%3btext-decoration%3anone%3bborder-top-style%3a+Solid+%3bborder-top-width%3a+1.0pt+%3bborder-left-width%3a+0.5pt+%3bborder-right-width%3a+0.5pt+%3bborder-bottom-width%3a+0.5pt+%3bborder-top-color%3a+%234F6228+%3bborder-left-color%3a+Black+%3bborder-right-color%3a+Black+%3bborder-bottom-color%3a+Black+%3bbackground-color%3a%23EEF4FC%3b+text-align%3aleft%3bvertical-align%3abottom%3b%7d%0a.Class472%7bfont-family%3a+Arial+Tur%3b+font-size%3a10pt%3b+color%3aBlack%3btext-decoration%3anone%3bborder%3a+0.5pt++None++Black+%3bbackground-color%3a%23EEF4FC%3b+text-align%3aleft%3bvertical-align%3abottom%3b%7d%0a.Class473%7bfont-family%3a+Arial+Tur%3b+font-size%3a10pt%3b+color%3aBlack%3bfont-weight%3a+bold%3btext-decoration%3anone%3bborder%3a+0.5pt++None++Black+%3bbackground-color%3a%23EEF4FC%3b+text-align%3aleft%3bvertical-align%3abottom%3b%7d%0a.Class474%7bfont-family%3a+Arial+Tur%3b+font-size%3a10pt%3b+color%3aBlack%3bfont-weight%3a+bold%3btext-decoration%3anone%3bborder-right-style%3a+Solid+%3bborder-top-width%3a+0.5pt+%3bborder-left-width%3a+0.5pt+%3bborder-right-width%3a+1.5pt+%3bborder-bottom-width%3a+0.5pt+%3bborder-top-color%3a+Black+%3bborder-left-color%3a+Black+%3bborder-right-color%3a+%234F6228+%3bborder-bottom-color%3a+Black+%3bbackground-color%3a%23EEF4FC%3b+text-align%3aleft%3bvertical-align%3abottom%3b%7d%0a.Class475%7bfont-family%3a+Arial+Tur%3b+font-size%3a10pt%3b+color%3aBlack%3bfont-weight%3a+bold%3btext-decoration%3anone%3bborder-left-style%3a+Solid+%3bborder-top-width%3a+0.5pt+%3bborder-left-width%3a+1.5pt+%3bborder-right-width%3a+0.5pt+%3bborder-bottom-width%3a+0.5pt+%3bborder-top-color%3a+Black+%3bborder-left-color%3a+%234F6228+%3bborder-right-color%3a+Black+%3bborder-bottom-color%3a+Black+%3bbackground-color%3aWhite%3b+text-align%3aleft%3bvertical-align%3abottom%3b%7d%0a.Class476%7bfont-family%3a+Arial+Tur%3b+font-size%3a10pt%3b+color%3aBlack%3btext-decoration%3anone%3bborder-left-style%3a+Solid+%3bborder-bottom-style%3a+Solid+%3bborder-top-width%3a+0.5pt+%3bborder-left-width%3a+1.5pt+%3bborder-right-width%3a+0.5pt+%3bborder-bottom-width%3a+1.5pt+%3bborder-top-color%3a+Black+%3bborder-left-color%3a+%234F6228+%3bborder-right-color%3a+Black+%3bborder-bottom-color%3a+%234F6228+%3bbackground-color%3a%23EEF4FC%3b+text-align%3aleft%3bvertical-align%3abottom%3b%7d%0a.Class477%7bfont-family%3a+Arial+Tur%3b+font-size%3a10pt%3b+color%3aBlack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234F6228+%3bbackground-color%3a%23EEF4FC%3b+text-align%3aleft%3bvertical-align%3abottom%3b%7d%0a.Class478%7bfont-family%3a+Arial+Tur%3b+font-size%3a10pt%3b+color%3a%23DBE7F9%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234F6228+%3bbackground-color%3a%23EEF4FC%3b+text-align%3acenter%3bvertical-align%3abottom%3b%7d%0a.Class479%7bfont-family%3a+Arial+Tur%3b+font-size%3a10pt%3b+color%3a%23DBE7F9%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234F6228+%3bbackground-color%3a%23EEF4FC%3b+text-align%3aright%3bvertical-align%3abottom%3b%7d%0a.Class480%7bfont-family%3a+Arial+Tur%3b+font-size%3a10pt%3b+color%3a%23DBE7F9%3btext-decoration%3anone%3bborder-bottom-style%3a+Solid+%3bborder-top-width%3a+0.5pt+%3bborder-left-width%3a+0.5pt+%3bborder-right-width%3a+0.5pt+%3bborder-bottom-width%3a+1.5pt+%3bborder-top-color%3a+Black+%3bborder-left-color%3a+Black+%3bborder-right-color%3a+Black+%3bborder-bottom-color%3a+%234F6228+%3bbackground-color%3a%23EEF4FC%3b+text-align%3aleft%3bvertical-align%3abottom%3b%7d%0a.Class481%7bfont-family%3a+Arial+Tur%3b+font-size%3a10pt%3b+color%3aBlack%3btext-decoration%3anone%3bborder-right-style%3a+Solid+%3bborder-bottom-style%3a+Solid+%3bborder-top-width%3a+0.5pt+%3bborder-left-width%3a+0.5pt+%3bborder-right-width%3a+1.5pt+%3bborder-bottom-width%3a+1.5pt+%3bborder-top-color%3a+Black+%3bborder-left-color%3a+Black+%3bborder-right-color%3a+%234F6228+%3bborder-bottom-color%3a+%234F6228+%3bbackground-color%3a%23EEF4FC%3b+text-align%3aleft%3bvertical-align%3abottom%3b%7d%0a.Class482%7bfont-family%3a+Arial+Tur%3b+font-size%3a10pt%3b+color%3aBlack%3btext-decoration%3anone%3bborder-top-style%3a+Solid+%3bborder-top-width%3a+1.5pt+%3bborder-left-width%3a+0.5pt+%3bborder-right-width%3a+0.5pt+%3bborder-bottom-width%3a+0.5pt+%3bborder-top-color%3a+%234F6228+%3bborder-left-color%3a+Black+%3bborder-right-color%3a+Black+%3bborder-bottom-color%3a+Black+%3bbackground-color%3aWhite%3b+text-align%3aleft%3bvertical-align%3abottom%3b%7d%0a.Class483%7bfont-family%3a+Arial+Tur%3b+font-size%3a10pt%3b+color%3aWhite%3btext-decoration%3anone%3bborder-top-style%3a+Solid+%3bborder-top-width%3a+1.5pt+%3bborder-left-width%3a+0.5pt+%3bborder-right-width%3a+0.5pt+%3bborder-bottom-width%3a+0.5pt+%3bborder-top-color%3a+%234F6228+%3bborder-left-color%3a+Black+%3bborder-right-color%3a+Black+%3bborder-bottom-color%3a+Black+%3bbackground-color%3aWhite%3b+text-align%3acenter%3bvertical-align%3abottom%3b%7d%0a.Class484%7bfont-family%3a+Arial+Tur%3b+font-size%3a10pt%3b+color%3aWhite%3btext-decoration%3anone%3bborder-top-style%3a+Solid+%3bborder-top-width%3a+1.5pt+%3bborder-left-width%3a+0.5pt+%3bborder-right-width%3a+0.5pt+%3bborder-bottom-width%3a+0.5pt+%3bborder-top-color%3a+%234F6228+%3bborder-left-color%3a+Black+%3bborder-right-color%3a+Black+%3bborder-bottom-color%3a+Black+%3bbackground-color%3aWhite%3b+text-align%3aleft%3bvertical-align%3abottom%3b%7d%0a.Class485%7bfont-family%3a+Arial+Tur%3b+font-size%3a10pt%3b+color%3aWhite%3btext-decoration%3anone%3bborder-top-style%3a+Solid+%3bborder-top-width%3a+1.5pt+%3bborder-left-width%3a+0.5pt+%3bborder-right-width%3a+0.5pt+%3bborder-bottom-width%3a+0.5pt+%3bborder-top-color%3a+%234F6228+%3bborder-left-color%3a+Black+%3bborder-right-color%3a+Black+%3bborder-bottom-color%3a+Black+%3bbackground-color%3aWhite%3b+text-align%3aright%3bvertical-align%3abottom%3b%7d%3c%2fCss%3e%0d%0a++%3cCulture%3etr-TR%3c%2fCulture%3e%0d%0a++%3cMergedSavingCells+%2f%3e%0d%0a++%3cPageInputCells%3e%0d%0a++++%3cInputCellsCollection%3e%0d%0a++++++%3cInputCells%3e%0d%0a++++++++%3cCellCount%3e5%3c%2fCellCount%3e%0d%0a++++++++%3cCells%3e%0d%0a++++++++++%3cInputCell%3e%0d%0a++++++++++++%3cAddress%3e%3d'Inventory+Calculator'!%24H%246%3c%2fAddress%3e%0d%0a++++++++++++%3cListItemsAddress+%2f%3e%0d%0a++++++++++++%3cType%3e0%3c%2fType%3e%0d%0a++++++++++++%3cNameIndex%3e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2000%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Inventory+Calculator'!%24H%247%3c%2fAddress%3e%0d%0a++++++++++++%3cListItemsAddress+%2f%3e%0d%0a++++++++++++%3cType%3e0%3c%2fType%3e%0d%0a++++++++++++%3cNameIndex%3e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Inventory+Calculator'!%24H%248%3c%2fAddress%3e%0d%0a++++++++++++%3cListItemsAddress+%2f%3e%0d%0a++++++++++++%3cType%3e0%3c%2fType%3e%0d%0a++++++++++++%3cNameIndex%3e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1000%3c%2fDefaultValue%3e%0d%0a++++++++++++%3cValueType%3eSystem.Double%3c%2fValueType%3e%0d%0a++++++++++++%3cGroupSize</t>
  </si>
  <si>
    <t xml:space="preserve"> 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Inventory+Calculator'!%24H%249%3c%2fAddress%3e%0d%0a++++++++++++%3cListItemsAddress+%2f%3e%0d%0a++++++++++++%3cType%3e0%3c%2fType%3e%0d%0a++++++++++++%3cNameIndex%3e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4%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Inventory+Calculator'!%24H%2410%3c%2fAddress%3e%0d%0a++++++++++++%3cListItemsAddress+%2f%3e%0d%0a++++++++++++%3cType%3e0%3c%2fType%3e%0d%0a++++++++++++%3cNameIndex%3e4%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Text+Box%3c%2fTypeName%3e%0d%0a++++++++++++%3cDefaultValue%3e50%3c%2fDefaultValue%3e%0d%0a++++++++++++%3cValueType%3eSystem.Double%3c%2fValueType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%3c%2fCells%3e%0d%0a++++++%3c%2fInputCells%3e%0d%0a++++%3c%2fInputCellsCollection%3e%0d%0a++%3c%2fPageInputCells%3e%0d%0a++%3cPageLayouts%3e%0d%0a++++%3cIsTabsVisible%3etrue%3c%2fIsTabsVisible%3e%0d%0a++++%3cPageLayoutCollection%3e%0d%0a++++++%3cPageLayout%3e%0d%0a++++++++%3cIndex%3e0%3c%2fIndex%3e%0d%0a++++++++%3cIsPageHidingEnabled%3efalse%3c%2fIsPageHidingEnabled%3e%0d%0a++++++++%3cIsPageVisible%3etrue%3c%2fIsPageVisible%3e%0d%0a++++++++%3cOrder%3e0%3c%2fOrder%3e%0d%0a++++++++%3cFileName%3e1.+Inventory+Calcula%3c%2fFileName%3e%0d%0a++++++++%3cIsAjaxEnabled%3efalse%3c%2fIsAjaxEnabled%3e%0d%0a++++++++%3cRecipient%3eEnter+e-mail+address+here.%3c%2fRecipient%3e%0d%0a++++++++%3cLocation%3eBottom%3c%2fLocation%3e%0d%0a++++++++%3cAlignment%3eCenter%3c%2fAlignment%3e%0d%0a++++++++%3cAutoResponseEmail%3eFalse%3c%2fAutoResponseEmail%3e%0d%0a++++++++%3cNotificationEmail%3eFalse%3c%2fNotificationEmail%3e%0d%0a++++++++%3cPageForwarding%3eFalse%3c%2fPageForwarding%3e%0d%0a++++++++%3cPageForwardingCustomPage%3eFalse%3c%2fPageForwardingCustomPage%3e%0d%0a++++++++%3cPageForwardingIsExternalURL%3eFalse%3c%2fPageForwardingIsExternalURL%3e%0d%0a++++++++%3cIsSaveButtonEnabledByCellValue%3efalse%3c%2fIsSaveButtonEnabledByCellValue%3e%0d%0a++++++++%3cIsSaveButtonEnabled%3efalse%3c%2fIsSaveButtonEnabled%3e%0d%0a++++++++%3cPageForwardingExternalURL%3eNone%3c%2fPageForwardingExternalURL%3e%0d%0a++++++++%3cControls%3e%0d%0a++++++++++%3cPageControl%3e%0d%0a++++++++++++%3cEnabled%3efalse%3c%2fEnabled%3e%0d%0a++++++++++++%3cType%3eCalculate%3c%2fType%3e%0d%0a++++++++++++%3cOrder%3e0%3c%2fOrder%3e%0d%0a++++++++++++%3cCellLink%3e%3d'Inventory+Calculator'!%24H%2411%3c%2fCellLink%3e%0d%0a++++++++++++%3cName%3eCalculate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end+Results%3c%2fType%3e%0d%0a++++++++++++%3cOrder%3e2%3c%2fOrder%3e%0d%0a++++++++++++%3cCellLink%3eDEFAULT%3c%2fCellLink%3e%0d%0a++++++++++++%3cName%3eSubmit%3c%2fName%3e%0d%0a++++++++++%3c%2fPageControl%3e%0d%0a++++++++++%3cPageControl%3e%0d%0a++++++++++++%3cEnabled%3efalse%3c%2fEnabled%3e%0d%0a++++++++++++%3cType%3eSave%3c%2fType%3e%0d%0a++++++++++++%3cOrder%3e3%3c%2fOrder%3e%0d%0a++++++++++++%3cCellLink%3eDEFAULT%3c%2fCellLink%3e%0d%0a++++++++++++%3cName%3eSave%3c%2fName%3e%0d%0a++++++++++%3c%2fPageControl%3e%0d%0a++++++++++%3cPageControl%3e%0d%0a++++++++++++%3cEnabled%3efalse%3c%2fEnabled%3e%0d%0a++++++++++++%3cType%3eBack%3c%2fType%3e%0d%0a++++++++++++%3cOrder%3e5%3c%2fOrder%3e%0d%0a++++++++++++%3cCellLink%3eDEFAULT%3c%2fCellLink%3e%0d%0a++++++++++++%3cName%3eBack%3c%2fName%3e%0d%0a++++++++++%3c%2fPageControl%3e%0d%0a++++++++++%3cPageControl%3e%0d%0a++++++++++++%3cEnabled%3efalse%3c%2fEnabled%3e%0d%0a++++++++++++%3cType%3eNext%3c%2fType%3e%0d%0a++++++++++++%3cOrder%3e4%3c%2fOrder%3e%0d%0a++++++++++++%3cCellLink%3eDEFAULT%3c%2fCellLink%3e%0d%0a++++++++++++%3cName%3eNext%3c%2fName%3e%0d%0a++++++++++%3c%2fPageControl%3e%0d%0a++++++++%3c%2fControls%3e%0d%0a++++++++%3cCellAlignment%3etrue%3c%2fCellAlignment%3e%0d%0a++++++++%3cFont%3etrue%3c%2fFont%3e%0d%0a++++++++%3cBorder%3etrue%3c%2fBorder%3e%0d%0a++++++++%3cColor%3etrue%3c%2fColor%3e%0d%0a++++++++%3cImages%3etrue%3c%2fImages%3e%0d%0a++++++++%3cCharts%3etrue%3c%2fCharts%3e%0d%0a++++++++%3cPivots%3etrue%3c%2fPivots%3e%0d%0a++++++++%3cFormControls%3etrue%3c%2fFormControls%3e%0d%0a++++++%3c%2fPageLayout%3e%0d%0a++++%3c%2fPageLayoutCollection%3e%0d%0a++++%3cInitialPageIndex%3e0%3c%2fInitialPageIndex%3e%0d%0a++++%3cApplicationName%3eInventory+Calculator%3c%2fApplicationName%3e%0d%0a++%3c%2fPageLayouts%3e%0d%0a++%3cSavingCells%3e%0d%0a++++%3cCellCount%3e0%3c%2fCellCount%3e%0d%0a++%3c%2fSavingCells%3e%0d%0a++%3cTables%3e%0d%0a++++%3cTableCollection%3e%0d%0a++++++%3cTable%3e%0d%0a++++++++%3cAddress%3e%3d'Inventory+Calculator'!%24A%241%3a%24S%2460%3c%2fAddress%3e%0d%0a++++++++%3cName%3ePSWOutput_0%3c%2fName%3e%0d%0a++++++++%3cColumnWidths%3e19.5-15.75-15.75-35.25-66.75-66.75-66.75-66.75-24.75-38.25-39-54.75-51-66.75-57.75-61.5-55.5-18.75-21.75%3c%2fColumnWidths%3e%0d%0a++++++++%3cRowCount%3e60%3c%2fRowCount%3e%0d%0a++++++++%3cWidth%3e843%3c%2fWidth%3e%0d%0a++++++++%3cInputItemCount%3e5%3c%2fInputItemCount%3e%0d%0a++++++++%3cTRs%3e%0d%0a++++++++++%3cTR%3e%0d%0a++++++++++++%3cTDs%3e%0d%0a++++++++++++++%3cTD%3e%0d%0a++++++++++++++++%3cPSCFormated%3efalse%3c%2fPSCFormated%3e%0d%0a++++++++++++++++%3cStyle%3eClass416%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39%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51%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417%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416%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</t>
  </si>
  <si>
    <t xml:space="preserve"> 3cFontName%3eArial+Tur%3c%2fFontName%3e%0d%0a++++++++++++++++%3cWrapText%3eFalse%3c%2fWrapText%3e%0d%0a++++++++++++++++%3cFontSize%3e10%3c%2fFontSize%3e%0d%0a++++++++++++++++%3cX%3e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39%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51%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420%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421%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19.5%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19.5%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424%3c%2fStyle%3e%0d%0a++++++++++++++++%3cMerge%3eTrue%3c%2fMerge%3e%0d%0a++++++++++++++++%3cRowSpan+%2f%3e%0d%0a++++++++++++++++%3cColSpan%3e15%3c%2fColSpan%3e%0d%0a++++++++++++++++%3cFormat%3eGeneral%3c%2fFormat%3e%0d%0a++++++++++++++++%3cWidth%3e767.25%3c%2fWidth%3e%0d%0a++++++++++++++++%3cText%3eINVENTORY+CALCULATOR%3c%2fText%3e%0d%0a++++++++++++++++%3cHeight%3e19.5%3c%2fHeight%3e%0d%0a++++++++++++++++%3cAlign%3eCenter%3c%2fAlign%3e%0d%0a++++++++++++++++%3cVerticalAlign%3eCenter%3c%2fVerticalAlign%3e%0d%0a++++++++++++++++%3cCellHasFormula%3eFalse%3c%2fCellHasFormula%3e%0d%0a++++++++++++++++%3cFontName%3eBerlin+Sans+FB+Demi%3c%2fFontName%3e%0d%0a++++++++++++++++%3cWrapText%3eFalse%3c%2fWrapText%3e%0d%0a++++++++++++++++%3cFontSize%3e16%3c%2fFontSize%3e%0d%0a++++++++++++++++%3cX%3e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19.5%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19.5%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39%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+%2f%3e%0d%0a++++++++++++++++%3cHeight%3e13.5%3c%2fHeight%3e%0d%0a++++++++++++++++%3cAlign%3eCenter%3c%2fAlign%3e%0d%0a++++++++++++++++%3cVerticalAlign+%2f%3e%0d%0a++++++++++++++++%3cCellHasFormula%3eFalse%3c%2f</t>
  </si>
  <si>
    <t xml:space="preserve"> CellHasFormula%3e%0d%0a++++++++++++++++%3cFontName%3eArial+Tur%3c%2fFontName%3e%0d%0a++++++++++++++++%3cWrapText%3eFalse%3c%2fWrapText%3e%0d%0a++++++++++++++++%3cFontSize%3e10%3c%2fFontSize%3e%0d%0a++++++++++++++++%3cX%3e12%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51%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428%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+%2f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430%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431%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434%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Week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%3eInitial+Inv.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51%3c%2fWidth%3e%0d%0a++++++++++++++++%3cText%3eOrder+Qt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%3eIncoming+Qt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%3eSales+Qt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%3eEnding+Inv.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435%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%3eSafety+St.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17%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437%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Starting+Inventory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</t>
  </si>
  <si>
    <t xml:space="preserve"> mated%3e%0d%0a++++++++++++++++%3cStyle%3eClass438%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6%3c%2fY%3e%0d%0a++++++++++++++++%3cInputCell%3e%0d%0a++++++++++++++++++%3cAddress%3e%3d'Inventory+Calculator'!%24H%246%3c%2fAddress%3e%0d%0a++++++++++++++++++%3cListItemsAddress+%2f%3e%0d%0a++++++++++++++++++%3cType%3e0%3c%2fType%3e%0d%0a++++++++++++++++++%3cNameIndex%3e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2000%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437%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Safety+Stock+Level+Percentage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7%3c%2fY%3e%0d%0a++++++++++++++++%3cInputCell%3e%0d%0a++++++++++++++++++%3cAddress%3e%3d'Inventory+Calculator'!%24H%247%3c%2fAddress%3e%0d%0a++++++++++++++++++%3cListItemsAddress+%2f%3e%0d%0a++++++++++++++++++%3cType%3e0%3c%2fType%3e%0d%0a++++++++++++++++++%3cNameIndex%3e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%3e%25%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7%3c%2fY%3e%0d%0a+++++++</t>
  </si>
  <si>
    <t xml:space="preserve"> 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437%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Initial+Demand+(Sales)+per+week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8%3c%2fY%3e%0d%0a++++++++++++++++%3cInputCell%3e%0d%0a++++++++++++++++++%3cAddress%3e%3d'Inventory+Calculator'!%24H%248%3c%2fAddress%3e%0d%0a++++++++++++++++++%3cListItemsAddress+%2f%3e%0d%0a++++++++++++++++++%3cType%3e0%3c%2fType%3e%0d%0a++++++++++++++++++%3cNameIndex%3e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1000%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437%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Lead+Time+(in+weeks)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9%3c%2fY%3e%0d%0a++++++++++++++++%3cInputCell%3e%0d%0a++++++++++++++++++%3cAddress%3e%3d'Inventory+Calculator'!%24H%249%3c%2fAddress%3e%0d%0a++++++++++++++++++%3cListItemsAddress+%2f%3e%0d%0a++++++++++++++++++%3cType%3e0%3c%2fType%3e%0d%0a++++++++++++++++++%3cNameIndex%3e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4%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445%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</t>
  </si>
  <si>
    <t xml:space="preserve"> 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445%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437%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Annual+Growth+Rate+of+Demand+(Sales)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438%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10%3c%2fY%3e%0d%0a++++++++++++++++%3cInputCell%3e%0d%0a++++++++++++++++++%3cAddress%3e%3d'Inventory+Calculator'!%24H%2410%3c%2fAddress%3e%0d%0a++++++++++++++++++%3cListItemsAddress+%2f%3e%0d%0a++++++++++++++++++%3cType%3e0%3c%2fType%3e%0d%0a++++++++++++++++++%3cNameIndex%3e4%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Text+Box%3c%2fTypeName%3e%0d%0a++++++++++++++++++%3cDefaultValue%3e50%3c%2fDefaultValue%3e%0d%0a++++++++++++++++++%3cValueType%3eSystem.Double%3c%2fValueType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%3e%25%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441%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447%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448%3c%2fStyle%3e%0d%0a++++++++++++++++%3cMerge%3eFalse%3c%2fMerge%3e%0d%0a++++++++++++++++%3cRowSpan+%2f%3e%0d%0a++++++++++++++++%3cColSpan+%2f%3e%0d%0a++++++++++++++++%3cFormat%3e0%25%3c%2fFormat%3e%0d%0a++++++++++++++++%3cWidth%3e66.75%3c%2fWidth%3e%0d%0a++++++++++++++++%3cText%3ePagos.SpreadsheetWEB.Button.CALCULATE_Calculate%3c%2fText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</t>
  </si>
  <si>
    <t xml:space="preserve"> 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445%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450%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451%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452%3c%2fStyle%3e%0d%0a++++++++++++++++%3cMerge%3eFalse%3c%2fMerge%3e%0d%0a++++++++++++++++%3cRowSpan+%2f%3e%0d%0a++++++++++++++++%3cColSpan+%2f%3e%0d%0a++++++++++++++++%3cFormat%3e0%25%3c%2fFormat%3e%0d%0a++++++++++++++++%3cWidth%3e66.75%3c%2fWidth%3e%0d%0a++++++++++++++++%3cText+%2f%3e%0d%0a++++++++++++++++%3cHeight%3e13.5%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453%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6%3c%2fText%3e%0d%0a++++++++++++++++%3cHeight%3e13.5%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13%3c%2fY%3e%0d%0a++++++++++++++++%3cImages+%2f%3e%0d%0a++++++++++++++++%3cFormControls+%2f%3e%0d</t>
  </si>
  <si>
    <t xml:space="preserve"> 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454%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455%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456%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7%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459%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Minimum+Inventory+Observed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460%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8%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</t>
  </si>
  <si>
    <t xml:space="preserve"> 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462%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Maximum+Inventory+Observed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463%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9%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462%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Starting+Safety+Stock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</t>
  </si>
  <si>
    <t xml:space="preserve"> 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462%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Ending+Safety+Stock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462%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Total+Inventory+Held+(in+units*weeks)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463%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</t>
  </si>
  <si>
    <t xml:space="preserve"> 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462%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Total+Inventory+Backordered+Inventory+(units*weeks)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465%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13%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19%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458%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466%3c%2fStyle%3e%0d%0a++++++++++++++++%3cMerge%3eTrue%3c%2fMerge%3e%0d%0a++++++++++++++++%3cRowSpan+%2f%3e%0d%0a++++++++++++++++%3cColSpan%3e4%3c%2fColSpan%3e%0d%0a++++++++++++++++%3cFormat%3eGeneral%3c%2fFormat%3e%0d%0a++++++++++++++++%3cWidth%3e235.5%3c%2fWidth%3e%0d%0a++++++++++++++++%3cText%3e++Number+of+Orders+Placed%3a%3c%2fText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Candara%3c%2fFontName%3e%0d%0a++++++++++++++++%3cWrapText%3eFalse%3c%2fWrapText%3e%0d%0a++++++++++++++++%3cFontSize%3e10%3c%2fFontSize%3e%0d%0a++++++++++++++++%3cX%3e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467%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Righ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14%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</t>
  </si>
  <si>
    <t xml:space="preserve"> 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429%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468%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469%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469%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469%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469%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469%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%3eCenter%3c%2fVerticalAlign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433%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15%3c%2fText%3e%0d%0a++++++++++++++++%3cHeight%3e13.5%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13.5%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</t>
  </si>
  <si>
    <t xml:space="preserve"> 3cStyle%3eClass471%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16%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17%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23%3c%2fY%3e%0d%0a++++++++++++++++%3cImages+%</t>
  </si>
  <si>
    <t xml:space="preserve"> 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24%3c%2fY%3e%0d%0a++++++++++++++++%3cImages+%2f%3e%0d%0a++++++++++++++++%3cFormControls+%2f%3e%0d%0a++++++++++++++++%3cGrid+%2f%3e%0d%0a++++++++++++++++%3cChart%3e%0d%0a++++++++++++++++++%3cNameIndex%3e0%3c%2fNameIndex%3e%0d%0a++++++++++++++++++%3cZOrder%3e1%3c%2fZOrder%3e%0d%0a++++++++++++++++++%3cChartType%3exlLine%3c%2fChartType%3e%0d%0a++++++++++++++++++%3cChartHeight%3e216%3c%2fChartHeight%3e%0d%0a++++++++++++++++++%3cChartWidth%3e344.25%3c%2fChartWidth%3e%0d%0a++++++++++++++++++%3cPlotHeight%3e175.024960629921%3c%2fPlotHeight%3e%0d%0a++++++++++++++++++%3cPlotWidth%3e331.344724409449%3c%2fPlotWidth%3e%0d%0a++++++++++++++++++%3cPlotTop%3e25.9750393700787%3c%2fPlotTop%3e%0d%0a++++++++++++++++++%3cPlotLeft%3e-2.65637795275591%3c%2fPlotLeft%3e%0d%0a++++++++++++++++++%3cPlotColor%3e-1%3c%2fPlotColor%3e%0d%0a++++++++++++++++++%3cWallColor%3e-1%3c%2fWallColor%3e%0d%0a++++++++++++++++++%3cLegendBoxBackColor%3e-65537%3c%2fLegendBoxBackColor%3e%0d%0a++++++++++++++++++%3cLegendBoxTop%3e4.91708661417323%3c%2fLegendBoxTop%3e%0d%0a++++++++++++++++++%3cLegendBoxLeft%3e253.71%3c%2fLegendBoxLeft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false%3c%2fYAxisHasMajorGrid%3e%0d%0a++++++++++++++++++%3cXAxisHasMinorGrid%3efalse%3c%2fXAxisHasMinorGrid%3e%0d%0a++++++++++++++++++%3cYAxisHasMinorGrid%3efalse%3c%2fYAxisHasMinorGrid%3e%0d%0a++++++++++++++++++%3cTop%3e0%3c%2fTop%3e%0d%0a++++++++++++++++++%3cLeft%3e0%3c%2fLeft%3e%0d%0a++++++++++++++++++%3cTitle+%2f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Inventory%3c%2fName%3e%0d%0a++++++++++++++++++++++%3cColor%3e-1%3c%2fColor%3e%0d%0a++++++++++++++++++++++%3cBorderColor%3e-11895109%3c%2fBorderColor%3e%0d%0a++++++++++++++++++++%3c%2fSeries%3e%0d%0a++++++++++++++++++++%3cSeries%3e%0d%0a++++++++++++++++++++++%3cNameIndex%3e1%3c%2fNameIndex%3e%0d%0a++++++++++++++++++++++%3cName%3eSafety+Stock%3c%2fName%3e%0d%0a++++++++++++++++++++++%3cColor%3e-1%3c%2fColor%3e%0d%0a++++++++++++++++++++++%3cBorderColor%3e-4306104%3c%2fBorderColor%3e%0d%0a++++++++++++++++++++%3c%2fSeries%3e%0d%0a++++++++++++++++++%3c%2fSeriesCollection%3e%0d%0a++++++++++++++++++%3cLegendPosition+%2f%3e%0d%0a++++++++++++++++++%3cHasLegend%3etrue%3c%2fHasLegend%3e%0d%0a++++++++++++++++++%3cTopLeftRangeAddress%3e%3d'Inventory+Calculator'!%24C%2424%3c%2fTopLeftRangeAddress%3e%0d%0a++++++++++++++++++%3cAbsoluteTop%3e303.75%3c%2fAbsoluteTop%3e%0d%0a++++++++++++++++++%3cAbsoluteLeft%3e35.25%3c%2fAbsoluteLeft%3e%0d%0a++++++++++++++++%3c%2fChart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473%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18%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25%3c%2fY%3e%0d%0a++++++++++++++++%3cImages+%2f%3e%0d%0a++++++++++++++++%3cFormControls+%2f%3e%0d%0a++++++++++++++++%3cGrid+%2f%3e%0d%0a++++++++++++++%3c%2fTD%</t>
  </si>
  <si>
    <t xml:space="preserve"> 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19%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474%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475%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</t>
  </si>
  <si>
    <t xml:space="preserve"> %0a++++++++++++++++%3cFontName%3eArial+Tur%3c%2fFontName%3e%0d%0a++++++++++++++++%3cWrapText%3eFalse%3c%2fWrapText%3e%0d%0a++++++++++++++++%3cFontSize%3e10%3c%2fFontSize%3e%0d%0a++++++++++++++++%3cX%3e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</t>
  </si>
  <si>
    <t xml:space="preserve"> 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23%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29%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</t>
  </si>
  <si>
    <t xml:space="preserve"> 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24%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25%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31%3c%2fY%3e%0d%0a++++++++++++++++%3cImages+%2f%3e%0d%0a++++++++++++++++%3cFormControls+%2f%3e%0d%0a++++++++++++++++%3cGrid+%2f%3e%0d%0a++++++</t>
  </si>
  <si>
    <t xml:space="preserve"> 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26%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</t>
  </si>
  <si>
    <t xml:space="preserve"> ++++++++++++++%3cX%3e10%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27%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28%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</t>
  </si>
  <si>
    <t xml:space="preserve"> 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29%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</t>
  </si>
  <si>
    <t xml:space="preserve"> 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38%3c%2fY%3e%0d%0a++++++++++++++++%3cImages+%2f%3e%0d%0a++++++++++++++++%3cFormControls+%2f%3e%0d%0a++++++++++++++++%3cGrid+%2f%3e%0d%0a++++++++++++++%3</t>
  </si>
  <si>
    <t xml:space="preserve"> 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38%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33%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</t>
  </si>
  <si>
    <t xml:space="preserve"> ontSize%3e%0d%0a++++++++++++++++%3cX%3e19%3c%2fX%3e%0d%0a++++++++++++++++%3cY%3e39%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34%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35%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</t>
  </si>
  <si>
    <t xml:space="preserve"> 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36%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</t>
  </si>
  <si>
    <t xml:space="preserve"> 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37%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38%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44%3c%2fY%3e%0d%0a++++++++++++++++%3cImages+%2f%3e%0d%0a++++++++++++++++%3cFormControls+%2f%3e%0d%0a++++++++++++++++%3cGrid+%2f%3e%0d%0a++++++++++++++%3c%2fTD%3e%</t>
  </si>
  <si>
    <t xml:space="preserve"> 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39%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</t>
  </si>
  <si>
    <t xml:space="preserve"> 0d%0a++++++++++++++++%3cX%3e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</t>
  </si>
  <si>
    <t xml:space="preserve"> 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43%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</t>
  </si>
  <si>
    <t xml:space="preserve"> 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49%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44%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51%3c%2fY%3e%0d%0a++++++++++++++++%3cImages+%2f%3e%0d%0a++++++++++++++++%3cFormControls+%2f%3e%0d%0a++++++++++++++++%3cGrid+%2f%3e%0d%0a+++++++++</t>
  </si>
  <si>
    <t xml:space="preserve"> 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45%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46%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</t>
  </si>
  <si>
    <t xml:space="preserve"> 3c%2fFontSize%3e%0d%0a++++++++++++++++%3cX%3e18%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47%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48%3c%2fText%3e%0d%0a++++++++++++++++%3cHeight%3e12.75%3c%2fHeight%3e%0d%0a++++++++++++++++%3cAlign%3eCenter%3c%2fAlign%3e%0d%0a++++++++++++++++%3cVerticalAlign%3eCenter%3c%2fVertica</t>
  </si>
  <si>
    <t xml:space="preserve"> 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49%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</t>
  </si>
  <si>
    <t xml:space="preserve"> 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50%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51%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57%3c%2fY%3e%0d%0a++++++++++++++++%3cImages+%2f%3e%0d%0a++++++++++++++++%3cFormControls+%2f%3e%0d%0a++++++++++++++++%3cGrid+%2f%3e%0d%0a++++++++++++++%3c%2fTD%3e%0d%0a++++++++++++++%</t>
  </si>
  <si>
    <t xml:space="preserve"> 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444%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423%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440%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52%3c%2fText%3e%0d%0a++++++++++++++++%3cHeight%3e12.75%3c%2fHeight%3e%0d%0a++++++++++++++++%3cAlign%3eCenter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54.75%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51%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66.75%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57.75%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61.5%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442%3c%2fStyle%3e%0d%0a++++++++++++++++%3cMerge%3eFalse%3c%2fMerge%3e%0d%0a++++++++++++++++%3cRowSpan+%2f%3e%0d%0a++++++++++++++++%3cColSpan+%2f%3e%0d%0a++++++++++++++++%3cFormat%3e%23%2c%23%230%3c%2fFormat%3e%0d%0a++++++++++++++++%3cWidth%3e55.5%3c%2fWidth%3e%0d%0a++++++++++++++++%3cText+%2f%3e%0d%0a++++++++++++++++%3cHeight%3e12.75%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425%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12.75%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418%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476%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</t>
  </si>
  <si>
    <t xml:space="preserve"> d%0a++++++++++++++++%3cX%3e8%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477%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478%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53%3c%2fText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479%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12%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479%3c%2fStyle%3e%0d%0a++++++++++++++++%3cMerge%3eFalse%3c%2fMerge%3e%0d%0a++++++++++++++++%3cRowSpan+%2f%3e%0d%0a++++++++++++++++%3cColSpan+%2f%3e%0d%0a++++++++++++++++%3cFormat%3eGeneral%3c%2fFormat%3e%0d%0a++++++++++++++++%3cWidth%3e51%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13%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479%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14%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479%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15%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480%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16%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479%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17%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481%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59%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422%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59%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416%3c%2fStyle%3e%0d%0a++++++++++++++++%3cMerge%3eFalse%3c%2fMerge%3e%0d%0a++++++++++++++++%3cRowSpan+%2f%3e%0d%0a++++++++++++++++%3cColSpan+%2f%3e%0d%0a++++++++++++++++%3cFormat%3eGeneral%3c%2fFormat%3e%0d%0a++++++++++++++++%3cWidth%3e19.5%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2%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15.75%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3%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35.25%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4%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5%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6%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7%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8%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9%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38.25%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10%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483%3c%2fStyle%3e%0d%0a++++++++++++++++%3cMerge%3eFalse%3c%2fMerge%3e%0d%0a++++++++++++++++%3cRowSpan+%2f%3e%0d%0a++++++++++++++++%3cColSpan+%2f%3e%0d%0a++++++++++++++++%3cFormat%3eGeneral%3c%2fFormat%3e%0d%0a++++++++++++++++%3cWidth%3e39%3c%2fWidth%3e%0d%0a++++++++++++++++%3cText%3e54%3c%2fText%3e%0d%0a++++++++++++++++%3cHeight%3e13.5%3c%2fHeight%3e%0d%0a++++++++++++++++%3cAlign%3eCenter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11%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484%3c%2fStyle%3e%0d%0a++++++++++++++++%3cMerge%3eFalse%3c%2fMerge%3e%0d%0a++++++++++++++++%3cRowSpan+%2f%3e%0d%0a++++++++++++++++%3cColSpan+%2f%3e%0d%0a++++++++++++++++%3cFormat%3eGeneral%3c%2fFormat%3e%0d%0a++++++++++++++++%3cWidth%3e54.75%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12%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485%3c%2fStyle%3e%0d%0a++++++++++++++++%3cMerge%3eFalse%3c%2fMerge%3e%0d%0a++++++++++++++++%3cRowSpan+%2f%3e%0d%0a++++++++++++++++%3cColSpan+%2f%3e%0d%0a++++++++++++++++%3cFormat%3eGeneral%3c%2fFormat%3e%0d%0a++++++++++++++++%3cWidth%3e51%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13%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485%3c%2fStyle%3e%0d%0a++++++++++++++++%3cMerge%3eFalse%3c%2fMerge%3e%0d%0a++++++++++++++++%3cRowSpan+%2f%3e%0d%0a++++++++++++++++%3cColSpan+%2f%3e%0d%0a++++++++++++++++%3cFormat%3eGeneral%3c%2fFormat%3e%0d%0a++++++++++++++++%3cWidth%3e66.75%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14%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485%3c%2fStyle%3e%0d%0a++++++++++++++++%3cMerge%3eFalse%3c%2fMerge%3e%0d%0a++++++++++++++++%3cRowSpan+%2f%3e%0d%0a++++++++++++++++%3cColSpan+%2f%3e%0d%0a++++++++++++++++%3cFormat%3eGeneral%3c%2fFormat%3e%0d%0a++++++++++++++++%3cWidth%3e57.75%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15%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484%3c%2fStyle%3e%0d%0a++++++++++++++++%3cMerge%3eFalse%3c%2fMerge%3e%0d%0a++++++++++++++++%3cRowSpan+%2f%3e%0d%0a++++++++++++++++%3cColSpan+%2f%3e%0d%0a++++++++++++++++%3cFormat%3eGeneral%3c%2fFormat%3e%0d%0a++++++++++++++++%3cWidth%3e61.5%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16%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485%3c%2fStyle%3e%0d%0a++++++++++++++++%3cMerge%3eFalse%3c%2fMerge%3e%0d%0a++++++++++++++++%3cRowSpan+%2f%3e%0d%0a++++++++++++++++%3cColSpan+%2f%3e%0d%0a++++++++++++++++%3cFormat%3eGeneral%3c%2fFormat%3e%0d%0a++++++++++++++++%3cWidth%3e55.5%3c%2fWidth%3e%0d%0a++++++++++++++++%3cText+%2f%3e%0d%0a++++++++++++++++%3cHeight%3e13.5%3c%2fHeight%3e%0d%0a++++++++++++++++%3cAlign%3eLeft%3c%2fAlign%3e%0d%0a++++++++++++++++%3cVerticalAlign+%2f%3e%0d%0a++++++++++++++++%3cCellHasFormula%3eTrue%3c%2fCellHasFormula%3e%0d%0a++++++++++++++++%3cFontName%3eArial+Tur%3c%2fFontName%3e%0d%0a++++++++++++++++%3cWrapText%3eFalse%3c%2fWrapText%3e%0d%0a++++++++++++++++%3cFontSize%3e10%3c%2fFontSize%3e%0d%0a++++++++++++++++%3cX%3e17%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482%3c%2fStyle%3e%0d%0a++++++++++++++++%3cMerge%3eFalse%3c%2fMerge%3e%0d%0a++++++++++++++++%3cRowSpan+%2f%3e%0d%0a++++++++++++++++%3cColSpan+%2f%3e%0d%0a++++++++++++++++%3cFormat%3eGeneral%3c%2fFormat%3e%0d%0a++++++++++++++++%3cWidth%3e18.75%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18%3c%2fX%3e%0d%0a++++++++++++++++%3cY%3e60%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416%3c%2fStyle%3e%0d%0a++++++++++++++++%3cMerge%3eFalse%3c%2fMerge%3e%0d%0a++++++++++++++++%3cRowSpan+%2f%3e%0d%0a++++++++++++++++%3cColSpan+%2f%3e%0d%0a++++++++++++++++%3cFormat%3eGeneral%3c%2fFormat%3e%0d%0a++++++++++++++++%3cWidth%3e21.75%3c%2fWidth%3e%0d%0a++++++++++++++++%3cText+%2f%3e%0d%0a++++++++++++++++%3cHeight%3e13.5%3c%2fHeight%3e%0d%0a++++++++++++++++%3cAlign%3eLeft%3c%2fAlign%3e%0d%0a++++++++++++++++%3cVerticalAlign+%2f%3e%0d%0a++++++++++++++++%3cCellHasFormula%3eFalse%3c%2fCellHasFormula%3e%0d%0a++++++++++++++++%3cFontName%3eArial+Tur%3c%2fFontName%3e%0d%0a++++++++++++++++%3cWrapText%3eFalse%3c%2fWrapText%3e%0d%0a++++++++++++++++%3cFontSize%3e10%3c%2fFontSize%3e%0d%0a++++++++++++++++%3cX%3e19%3c%2fX%3e%0d%0a++++++++++++++++%3cY%3e60%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%3c%2fTableCollection%3e%0d%0a++%3c%2fTables%3e%0d%0a++%3cVersion%3e2.1.0.0%3c%2fVersion%3e%0d%0a%3c%2fWizardSettings%3e</t>
  </si>
  <si>
    <t>Since Safety Stock policy is applied, backordering is avoided if possible.</t>
  </si>
  <si>
    <t>http://www1.spreadsheetweb.com/SpreadSheetWEB/Output.aspx?ApplicationId=1060d618-c988-4596-8363-b2ab0f4a6390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</si>
</sst>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10"/>
      <color theme="2"/>
      <name val="Arial Tur"/>
      <charset val="162"/>
    </font>
    <font>
      <sz val="10"/>
      <color theme="0"/>
      <name val="Arial Tur"/>
      <charset val="162"/>
    </font>
    <font>
      <sz val="10"/>
      <color rgb="FFDBE7F9"/>
      <name val="Arial Tur"/>
      <charset val="162"/>
    </font>
    <font>
      <b/>
      <sz val="16"/>
      <color theme="6" tint="-0.499984740745262"/>
      <name val="Berlin Sans FB Demi"/>
      <family val="2"/>
    </font>
    <font>
      <b/>
      <sz val="14"/>
      <color theme="8" tint="-0.499984740745262"/>
      <name val="Calibri"/>
      <family val="2"/>
      <charset val="162"/>
      <scheme val="minor"/>
    </font>
    <font>
      <sz val="9"/>
      <name val="Calibri"/>
      <family val="2"/>
      <charset val="162"/>
    </font>
    <font>
      <sz val="9"/>
      <color theme="1"/>
      <name val="Calibri"/>
      <family val="2"/>
      <charset val="162"/>
    </font>
    <font>
      <b/>
      <sz val="9"/>
      <color theme="8" tint="-0.499984740745262"/>
      <name val="Calibri"/>
      <family val="2"/>
      <charset val="162"/>
    </font>
    <font>
      <b/>
      <sz val="9"/>
      <color theme="1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Arial Tur"/>
      <charset val="162"/>
    </font>
    <font>
      <u/>
      <sz val="9"/>
      <color rgb="FF0070C0"/>
      <name val="Arial"/>
      <family val="2"/>
      <charset val="162"/>
    </font>
    <font>
      <b/>
      <sz val="9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Candara"/>
      <family val="2"/>
      <charset val="162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0"/>
      <color theme="3" tint="-0.249977111117893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6" tint="-0.499984740745262"/>
      <name val="Calibri"/>
      <family val="2"/>
      <charset val="162"/>
      <scheme val="minor"/>
    </font>
    <font>
      <b/>
      <sz val="10"/>
      <color theme="4" tint="-0.249977111117893"/>
      <name val="Calibri"/>
      <family val="2"/>
      <charset val="162"/>
      <scheme val="minor"/>
    </font>
    <font>
      <b/>
      <sz val="10"/>
      <color theme="2" tint="-0.74999237037263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9F8F5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EEF4FC"/>
        <bgColor indexed="64"/>
      </patternFill>
    </fill>
  </fills>
  <borders count="30">
    <border>
      <left/>
      <right/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3" fontId="0" fillId="0" borderId="0" xfId="0" applyNumberFormat="1"/>
    <xf numFmtId="9" fontId="0" fillId="0" borderId="0" xfId="0" applyNumberFormat="1"/>
    <xf numFmtId="0" fontId="0" fillId="0" borderId="0" xfId="0" applyFill="1"/>
    <xf numFmtId="0" fontId="1" fillId="0" borderId="0" xfId="0" applyFont="1" applyAlignment="1">
      <alignment horizontal="right"/>
    </xf>
    <xf numFmtId="0" fontId="0" fillId="2" borderId="0" xfId="0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3" borderId="13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9" fontId="0" fillId="2" borderId="0" xfId="0" applyNumberFormat="1" applyFill="1" applyBorder="1" applyAlignment="1">
      <alignment horizontal="right" vertical="center"/>
    </xf>
    <xf numFmtId="9" fontId="3" fillId="2" borderId="0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right" vertical="center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0" xfId="0" applyFill="1" applyBorder="1"/>
    <xf numFmtId="0" fontId="1" fillId="6" borderId="0" xfId="0" applyFont="1" applyFill="1" applyBorder="1" applyAlignment="1">
      <alignment horizontal="center"/>
    </xf>
    <xf numFmtId="0" fontId="0" fillId="6" borderId="19" xfId="0" applyFill="1" applyBorder="1"/>
    <xf numFmtId="0" fontId="1" fillId="6" borderId="0" xfId="0" applyFont="1" applyFill="1" applyBorder="1"/>
    <xf numFmtId="0" fontId="0" fillId="6" borderId="20" xfId="0" applyFill="1" applyBorder="1"/>
    <xf numFmtId="0" fontId="0" fillId="6" borderId="0" xfId="0" applyFill="1" applyBorder="1" applyAlignment="1">
      <alignment horizontal="left"/>
    </xf>
    <xf numFmtId="0" fontId="1" fillId="6" borderId="18" xfId="0" applyFont="1" applyFill="1" applyBorder="1"/>
    <xf numFmtId="0" fontId="0" fillId="6" borderId="21" xfId="0" applyFill="1" applyBorder="1"/>
    <xf numFmtId="0" fontId="5" fillId="6" borderId="20" xfId="0" applyFont="1" applyFill="1" applyBorder="1" applyAlignment="1">
      <alignment horizontal="center"/>
    </xf>
    <xf numFmtId="0" fontId="5" fillId="6" borderId="20" xfId="0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8" fillId="2" borderId="24" xfId="0" applyFon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/>
    <xf numFmtId="0" fontId="14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13" fillId="0" borderId="0" xfId="0" applyFont="1" applyFill="1"/>
    <xf numFmtId="0" fontId="0" fillId="2" borderId="25" xfId="0" applyFill="1" applyBorder="1"/>
    <xf numFmtId="0" fontId="0" fillId="2" borderId="26" xfId="0" applyFill="1" applyBorder="1"/>
    <xf numFmtId="0" fontId="13" fillId="2" borderId="0" xfId="0" applyFont="1" applyFill="1" applyBorder="1"/>
    <xf numFmtId="0" fontId="13" fillId="2" borderId="26" xfId="0" applyFont="1" applyFill="1" applyBorder="1"/>
    <xf numFmtId="0" fontId="0" fillId="2" borderId="27" xfId="0" applyFill="1" applyBorder="1"/>
    <xf numFmtId="0" fontId="13" fillId="2" borderId="28" xfId="0" applyFont="1" applyFill="1" applyBorder="1" applyAlignment="1">
      <alignment horizontal="center"/>
    </xf>
    <xf numFmtId="0" fontId="13" fillId="2" borderId="28" xfId="0" applyFont="1" applyFill="1" applyBorder="1"/>
    <xf numFmtId="0" fontId="13" fillId="2" borderId="29" xfId="0" applyFont="1" applyFill="1" applyBorder="1"/>
    <xf numFmtId="0" fontId="16" fillId="0" borderId="0" xfId="0" applyFont="1" applyFill="1" applyBorder="1"/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3" fontId="17" fillId="4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3" fontId="22" fillId="4" borderId="9" xfId="0" applyNumberFormat="1" applyFont="1" applyFill="1" applyBorder="1" applyAlignment="1">
      <alignment horizontal="right" vertical="center"/>
    </xf>
    <xf numFmtId="3" fontId="23" fillId="4" borderId="10" xfId="0" applyNumberFormat="1" applyFont="1" applyFill="1" applyBorder="1" applyAlignment="1">
      <alignment horizontal="right" vertical="center"/>
    </xf>
    <xf numFmtId="3" fontId="24" fillId="4" borderId="10" xfId="0" applyNumberFormat="1" applyFont="1" applyFill="1" applyBorder="1" applyAlignment="1">
      <alignment horizontal="right" vertical="center"/>
    </xf>
    <xf numFmtId="3" fontId="22" fillId="4" borderId="10" xfId="0" applyNumberFormat="1" applyFont="1" applyFill="1" applyBorder="1" applyAlignment="1">
      <alignment horizontal="right" vertical="center"/>
    </xf>
    <xf numFmtId="3" fontId="25" fillId="4" borderId="11" xfId="0" applyNumberFormat="1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F4FC"/>
      <color rgb="FFDBD6BF"/>
      <color rgb="FFDBE7F9"/>
      <color rgb="FF2C6A5E"/>
      <color rgb="FFEEF8F6"/>
      <color rgb="FFECECEC"/>
      <color rgb="FFFDE4CF"/>
      <color rgb="FF6F3505"/>
      <color rgb="FFE7E4D5"/>
      <color rgb="FFF9F8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7683026549787"/>
          <c:y val="0.16702573636628754"/>
          <c:w val="0.85033816880674351"/>
          <c:h val="0.75379593175853021"/>
        </c:manualLayout>
      </c:layout>
      <c:lineChart>
        <c:grouping val="standard"/>
        <c:varyColors val="0"/>
        <c:ser>
          <c:idx val="0"/>
          <c:order val="0"/>
          <c:tx>
            <c:strRef>
              <c:f>'Inventory Calculator'!$AI$25</c:f>
              <c:strCache>
                <c:ptCount val="1"/>
                <c:pt idx="0">
                  <c:v>Inventory</c:v>
                </c:pt>
              </c:strCache>
            </c:strRef>
          </c:tx>
          <c:marker>
            <c:symbol val="none"/>
          </c:marker>
          <c:cat>
            <c:numRef>
              <c:f>'Inventory Calculator'!$AH$26:$AH$78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'Inventory Calculator'!$AI$26:$AI$78</c:f>
              <c:numCache>
                <c:formatCode>General</c:formatCode>
                <c:ptCount val="53"/>
                <c:pt idx="0">
                  <c:v>2000</c:v>
                </c:pt>
                <c:pt idx="1">
                  <c:v>1000</c:v>
                </c:pt>
                <c:pt idx="2">
                  <c:v>-10</c:v>
                </c:pt>
                <c:pt idx="3">
                  <c:v>-1029</c:v>
                </c:pt>
                <c:pt idx="4">
                  <c:v>-2058</c:v>
                </c:pt>
                <c:pt idx="5">
                  <c:v>3280</c:v>
                </c:pt>
                <c:pt idx="6">
                  <c:v>2232</c:v>
                </c:pt>
                <c:pt idx="7">
                  <c:v>1174</c:v>
                </c:pt>
                <c:pt idx="8">
                  <c:v>107</c:v>
                </c:pt>
                <c:pt idx="9">
                  <c:v>3400</c:v>
                </c:pt>
                <c:pt idx="10">
                  <c:v>2313</c:v>
                </c:pt>
                <c:pt idx="11">
                  <c:v>1217</c:v>
                </c:pt>
                <c:pt idx="12">
                  <c:v>111</c:v>
                </c:pt>
                <c:pt idx="13">
                  <c:v>3518</c:v>
                </c:pt>
                <c:pt idx="14">
                  <c:v>2393</c:v>
                </c:pt>
                <c:pt idx="15">
                  <c:v>1258</c:v>
                </c:pt>
                <c:pt idx="16">
                  <c:v>114</c:v>
                </c:pt>
                <c:pt idx="17">
                  <c:v>3637</c:v>
                </c:pt>
                <c:pt idx="18">
                  <c:v>2474</c:v>
                </c:pt>
                <c:pt idx="19">
                  <c:v>1301</c:v>
                </c:pt>
                <c:pt idx="20">
                  <c:v>118</c:v>
                </c:pt>
                <c:pt idx="21">
                  <c:v>3757</c:v>
                </c:pt>
                <c:pt idx="22">
                  <c:v>2555</c:v>
                </c:pt>
                <c:pt idx="23">
                  <c:v>1343</c:v>
                </c:pt>
                <c:pt idx="24">
                  <c:v>122</c:v>
                </c:pt>
                <c:pt idx="25">
                  <c:v>3876</c:v>
                </c:pt>
                <c:pt idx="26">
                  <c:v>2636</c:v>
                </c:pt>
                <c:pt idx="27">
                  <c:v>1386</c:v>
                </c:pt>
                <c:pt idx="28">
                  <c:v>126</c:v>
                </c:pt>
                <c:pt idx="29">
                  <c:v>3995</c:v>
                </c:pt>
                <c:pt idx="30">
                  <c:v>2716</c:v>
                </c:pt>
                <c:pt idx="31">
                  <c:v>1428</c:v>
                </c:pt>
                <c:pt idx="32">
                  <c:v>130</c:v>
                </c:pt>
                <c:pt idx="33">
                  <c:v>4115</c:v>
                </c:pt>
                <c:pt idx="34">
                  <c:v>2798</c:v>
                </c:pt>
                <c:pt idx="35">
                  <c:v>1471</c:v>
                </c:pt>
                <c:pt idx="36">
                  <c:v>134</c:v>
                </c:pt>
                <c:pt idx="37">
                  <c:v>4234</c:v>
                </c:pt>
                <c:pt idx="38">
                  <c:v>2878</c:v>
                </c:pt>
                <c:pt idx="39">
                  <c:v>1513</c:v>
                </c:pt>
                <c:pt idx="40">
                  <c:v>138</c:v>
                </c:pt>
                <c:pt idx="41">
                  <c:v>4352</c:v>
                </c:pt>
                <c:pt idx="42">
                  <c:v>2958</c:v>
                </c:pt>
                <c:pt idx="43">
                  <c:v>1554</c:v>
                </c:pt>
                <c:pt idx="44">
                  <c:v>141</c:v>
                </c:pt>
                <c:pt idx="45">
                  <c:v>4472</c:v>
                </c:pt>
                <c:pt idx="46">
                  <c:v>3039</c:v>
                </c:pt>
                <c:pt idx="47">
                  <c:v>1597</c:v>
                </c:pt>
                <c:pt idx="48">
                  <c:v>145</c:v>
                </c:pt>
                <c:pt idx="49">
                  <c:v>4591</c:v>
                </c:pt>
                <c:pt idx="50">
                  <c:v>3120</c:v>
                </c:pt>
                <c:pt idx="51">
                  <c:v>1639</c:v>
                </c:pt>
                <c:pt idx="52">
                  <c:v>149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'Inventory Calculator'!$AJ$25</c:f>
              <c:strCache>
                <c:ptCount val="1"/>
                <c:pt idx="0">
                  <c:v>Safety Stock</c:v>
                </c:pt>
              </c:strCache>
            </c:strRef>
          </c:tx>
          <c:marker>
            <c:symbol val="none"/>
          </c:marker>
          <c:cat>
            <c:numRef>
              <c:f>'Inventory Calculator'!$AH$26:$AH$78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'Inventory Calculator'!$AJ$26:$AJ$78</c:f>
              <c:numCache>
                <c:formatCode>#,##0</c:formatCode>
                <c:ptCount val="53"/>
                <c:pt idx="0" formatCode="General">
                  <c:v>100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114</c:v>
                </c:pt>
                <c:pt idx="17">
                  <c:v>115</c:v>
                </c:pt>
                <c:pt idx="18">
                  <c:v>116</c:v>
                </c:pt>
                <c:pt idx="19">
                  <c:v>117</c:v>
                </c:pt>
                <c:pt idx="20">
                  <c:v>118</c:v>
                </c:pt>
                <c:pt idx="21">
                  <c:v>119</c:v>
                </c:pt>
                <c:pt idx="22">
                  <c:v>120</c:v>
                </c:pt>
                <c:pt idx="23">
                  <c:v>121</c:v>
                </c:pt>
                <c:pt idx="24">
                  <c:v>122</c:v>
                </c:pt>
                <c:pt idx="25">
                  <c:v>123</c:v>
                </c:pt>
                <c:pt idx="26">
                  <c:v>124</c:v>
                </c:pt>
                <c:pt idx="27">
                  <c:v>125</c:v>
                </c:pt>
                <c:pt idx="28">
                  <c:v>126</c:v>
                </c:pt>
                <c:pt idx="29">
                  <c:v>127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  <c:pt idx="33">
                  <c:v>131</c:v>
                </c:pt>
                <c:pt idx="34">
                  <c:v>132</c:v>
                </c:pt>
                <c:pt idx="35">
                  <c:v>133</c:v>
                </c:pt>
                <c:pt idx="36">
                  <c:v>134</c:v>
                </c:pt>
                <c:pt idx="37">
                  <c:v>135</c:v>
                </c:pt>
                <c:pt idx="38">
                  <c:v>136</c:v>
                </c:pt>
                <c:pt idx="39">
                  <c:v>137</c:v>
                </c:pt>
                <c:pt idx="40">
                  <c:v>138</c:v>
                </c:pt>
                <c:pt idx="41">
                  <c:v>139</c:v>
                </c:pt>
                <c:pt idx="42">
                  <c:v>139</c:v>
                </c:pt>
                <c:pt idx="43">
                  <c:v>140</c:v>
                </c:pt>
                <c:pt idx="44">
                  <c:v>141</c:v>
                </c:pt>
                <c:pt idx="45">
                  <c:v>142</c:v>
                </c:pt>
                <c:pt idx="46">
                  <c:v>143</c:v>
                </c:pt>
                <c:pt idx="47">
                  <c:v>144</c:v>
                </c:pt>
                <c:pt idx="48">
                  <c:v>145</c:v>
                </c:pt>
                <c:pt idx="49">
                  <c:v>146</c:v>
                </c:pt>
                <c:pt idx="50">
                  <c:v>147</c:v>
                </c:pt>
                <c:pt idx="51">
                  <c:v>148</c:v>
                </c:pt>
                <c:pt idx="52">
                  <c:v>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2208"/>
        <c:axId val="88477696"/>
      </c:lineChart>
      <c:catAx>
        <c:axId val="8806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77696"/>
        <c:crosses val="autoZero"/>
        <c:auto val="1"/>
        <c:lblAlgn val="ctr"/>
        <c:lblOffset val="100"/>
        <c:noMultiLvlLbl val="0"/>
      </c:catAx>
      <c:valAx>
        <c:axId val="8847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8062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61292665214219"/>
          <c:y val="4.1282808398950134E-2"/>
          <c:w val="0.23105301379811186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9</xdr:col>
      <xdr:colOff>19050</xdr:colOff>
      <xdr:row>39</xdr:row>
      <xdr:rowOff>152400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31"/>
  <sheetViews>
    <sheetView showGridLines="0" tabSelected="1" zoomScaleNormal="100" workbookViewId="0">
      <selection activeCell="C3" sqref="C3:Q3"/>
    </sheetView>
  </sheetViews>
  <sheetFormatPr defaultRowHeight="12.75" x14ac:dyDescent="0.2"/>
  <cols>
    <col min="1" max="1" width="3.7109375" customWidth="1"/>
    <col min="2" max="3" width="3" customWidth="1"/>
    <col min="4" max="4" width="6.7109375" customWidth="1"/>
    <col min="5" max="8" width="12.7109375" customWidth="1"/>
    <col min="9" max="9" width="4.7109375" customWidth="1"/>
    <col min="10" max="10" width="7.28515625" customWidth="1"/>
    <col min="11" max="11" width="7.42578125" customWidth="1"/>
    <col min="12" max="12" width="10.42578125" customWidth="1"/>
    <col min="13" max="13" width="9.7109375" customWidth="1"/>
    <col min="14" max="14" width="12.7109375" customWidth="1"/>
    <col min="15" max="15" width="11" customWidth="1"/>
    <col min="16" max="16" width="11.7109375" customWidth="1"/>
    <col min="17" max="17" width="10.5703125" customWidth="1"/>
    <col min="18" max="18" width="3.5703125" customWidth="1"/>
    <col min="19" max="19" width="4.140625" customWidth="1"/>
    <col min="20" max="21" width="7.7109375" customWidth="1"/>
    <col min="22" max="22" width="6.28515625" customWidth="1"/>
    <col min="25" max="25" width="7.42578125" customWidth="1"/>
    <col min="27" max="27" width="8.5703125" customWidth="1"/>
    <col min="28" max="30" width="5.7109375" customWidth="1"/>
    <col min="31" max="31" width="9.42578125" bestFit="1" customWidth="1"/>
    <col min="32" max="32" width="5.7109375" customWidth="1"/>
  </cols>
  <sheetData>
    <row r="1" spans="2:30" ht="13.5" thickBot="1" x14ac:dyDescent="0.25"/>
    <row r="2" spans="2:30" ht="13.5" thickTop="1" x14ac:dyDescent="0.2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30" ht="19.5" x14ac:dyDescent="0.2">
      <c r="B3" s="34"/>
      <c r="C3" s="78" t="s">
        <v>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5"/>
    </row>
    <row r="4" spans="2:30" ht="13.5" thickBot="1" x14ac:dyDescent="0.25">
      <c r="B4" s="34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5"/>
    </row>
    <row r="5" spans="2:30" x14ac:dyDescent="0.2">
      <c r="B5" s="34"/>
      <c r="C5" s="10"/>
      <c r="D5" s="11"/>
      <c r="E5" s="11"/>
      <c r="F5" s="11"/>
      <c r="G5" s="11"/>
      <c r="H5" s="11"/>
      <c r="I5" s="12"/>
      <c r="J5" s="36"/>
      <c r="K5" s="29" t="s">
        <v>7</v>
      </c>
      <c r="L5" s="30" t="s">
        <v>13</v>
      </c>
      <c r="M5" s="30" t="s">
        <v>14</v>
      </c>
      <c r="N5" s="30" t="s">
        <v>15</v>
      </c>
      <c r="O5" s="30" t="s">
        <v>16</v>
      </c>
      <c r="P5" s="30" t="s">
        <v>17</v>
      </c>
      <c r="Q5" s="30" t="s">
        <v>23</v>
      </c>
      <c r="R5" s="35"/>
    </row>
    <row r="6" spans="2:30" x14ac:dyDescent="0.2">
      <c r="B6" s="34"/>
      <c r="C6" s="13"/>
      <c r="D6" s="81" t="s">
        <v>25</v>
      </c>
      <c r="E6" s="82"/>
      <c r="F6" s="82"/>
      <c r="G6" s="82"/>
      <c r="H6" s="14">
        <v>2000</v>
      </c>
      <c r="I6" s="15"/>
      <c r="J6" s="36"/>
      <c r="K6" s="70">
        <v>0</v>
      </c>
      <c r="L6" s="71"/>
      <c r="M6" s="71"/>
      <c r="N6" s="71"/>
      <c r="O6" s="71"/>
      <c r="P6" s="71">
        <f>B</f>
        <v>2000</v>
      </c>
      <c r="Q6" s="71"/>
      <c r="R6" s="35"/>
      <c r="W6" s="1" t="s">
        <v>1</v>
      </c>
      <c r="X6" t="b">
        <f>B&lt;=(l+1)*d+ss</f>
        <v>1</v>
      </c>
      <c r="Z6" s="1" t="s">
        <v>2</v>
      </c>
      <c r="AA6">
        <f>IF(X6,1,X7)</f>
        <v>1</v>
      </c>
      <c r="AC6" s="1" t="s">
        <v>4</v>
      </c>
      <c r="AD6">
        <f>d*agr/52</f>
        <v>9.615384615384615</v>
      </c>
    </row>
    <row r="7" spans="2:30" x14ac:dyDescent="0.2">
      <c r="B7" s="34"/>
      <c r="C7" s="13"/>
      <c r="D7" s="81" t="s">
        <v>47</v>
      </c>
      <c r="E7" s="82"/>
      <c r="F7" s="82"/>
      <c r="G7" s="82"/>
      <c r="H7" s="16">
        <v>10</v>
      </c>
      <c r="I7" s="17" t="s">
        <v>22</v>
      </c>
      <c r="J7" s="41"/>
      <c r="K7" s="72">
        <v>1</v>
      </c>
      <c r="L7" s="69">
        <f>B</f>
        <v>2000</v>
      </c>
      <c r="M7" s="69">
        <f t="shared" ref="M7:M38" si="0">IF(OR(frw=K7,MOD(K7-frw,l)=0),AA27,0)</f>
        <v>6376</v>
      </c>
      <c r="N7" s="69">
        <f t="shared" ref="N7:N38" si="1">AE27</f>
        <v>0</v>
      </c>
      <c r="O7" s="69">
        <f t="shared" ref="O7:O38" si="2">ROUND(d+(K7-1)*winc,0)</f>
        <v>1000</v>
      </c>
      <c r="P7" s="69">
        <f>L7+N7-O7</f>
        <v>1000</v>
      </c>
      <c r="Q7" s="69">
        <f t="shared" ref="Q7:Q38" si="3">ROUND(O7*ssp,0)</f>
        <v>100</v>
      </c>
      <c r="R7" s="35"/>
      <c r="W7" s="1" t="s">
        <v>3</v>
      </c>
      <c r="X7">
        <f>INT((B-((l+1)*d+ss))/d)+2</f>
        <v>-2</v>
      </c>
      <c r="Z7" s="1" t="s">
        <v>21</v>
      </c>
      <c r="AA7" s="3">
        <f>H7/100</f>
        <v>0.1</v>
      </c>
    </row>
    <row r="8" spans="2:30" x14ac:dyDescent="0.2">
      <c r="B8" s="34"/>
      <c r="C8" s="13"/>
      <c r="D8" s="81" t="s">
        <v>46</v>
      </c>
      <c r="E8" s="82"/>
      <c r="F8" s="82"/>
      <c r="G8" s="82"/>
      <c r="H8" s="14">
        <v>1000</v>
      </c>
      <c r="I8" s="15"/>
      <c r="J8" s="36"/>
      <c r="K8" s="70">
        <v>2</v>
      </c>
      <c r="L8" s="71">
        <f>P7</f>
        <v>1000</v>
      </c>
      <c r="M8" s="71">
        <f t="shared" si="0"/>
        <v>0</v>
      </c>
      <c r="N8" s="71">
        <f t="shared" si="1"/>
        <v>0</v>
      </c>
      <c r="O8" s="71">
        <f t="shared" si="2"/>
        <v>1010</v>
      </c>
      <c r="P8" s="71">
        <f t="shared" ref="P8:P57" si="4">L8+N8-O8</f>
        <v>-10</v>
      </c>
      <c r="Q8" s="71">
        <f t="shared" si="3"/>
        <v>101</v>
      </c>
      <c r="R8" s="35"/>
      <c r="W8" s="1"/>
      <c r="Z8" s="1" t="s">
        <v>0</v>
      </c>
      <c r="AA8" s="9">
        <f>H10/100</f>
        <v>0.5</v>
      </c>
    </row>
    <row r="9" spans="2:30" x14ac:dyDescent="0.2">
      <c r="B9" s="34"/>
      <c r="C9" s="13"/>
      <c r="D9" s="81" t="s">
        <v>45</v>
      </c>
      <c r="E9" s="82"/>
      <c r="F9" s="82"/>
      <c r="G9" s="82"/>
      <c r="H9" s="14">
        <v>4</v>
      </c>
      <c r="I9" s="15"/>
      <c r="J9" s="36"/>
      <c r="K9" s="72">
        <v>3</v>
      </c>
      <c r="L9" s="69">
        <f t="shared" ref="L9:L72" si="5">P8</f>
        <v>-10</v>
      </c>
      <c r="M9" s="69">
        <f t="shared" si="0"/>
        <v>0</v>
      </c>
      <c r="N9" s="69">
        <f t="shared" si="1"/>
        <v>0</v>
      </c>
      <c r="O9" s="69">
        <f t="shared" si="2"/>
        <v>1019</v>
      </c>
      <c r="P9" s="69">
        <f t="shared" si="4"/>
        <v>-1029</v>
      </c>
      <c r="Q9" s="69">
        <f t="shared" si="3"/>
        <v>102</v>
      </c>
      <c r="R9" s="35"/>
    </row>
    <row r="10" spans="2:30" x14ac:dyDescent="0.2">
      <c r="B10" s="34"/>
      <c r="C10" s="13"/>
      <c r="D10" s="81" t="s">
        <v>49</v>
      </c>
      <c r="E10" s="82"/>
      <c r="F10" s="82"/>
      <c r="G10" s="82"/>
      <c r="H10" s="16">
        <v>50</v>
      </c>
      <c r="I10" s="17" t="s">
        <v>22</v>
      </c>
      <c r="J10" s="36"/>
      <c r="K10" s="70">
        <v>4</v>
      </c>
      <c r="L10" s="71">
        <f t="shared" si="5"/>
        <v>-1029</v>
      </c>
      <c r="M10" s="71">
        <f t="shared" si="0"/>
        <v>0</v>
      </c>
      <c r="N10" s="71">
        <f t="shared" si="1"/>
        <v>0</v>
      </c>
      <c r="O10" s="71">
        <f t="shared" si="2"/>
        <v>1029</v>
      </c>
      <c r="P10" s="71">
        <f>L10+N10-O10</f>
        <v>-2058</v>
      </c>
      <c r="Q10" s="71">
        <f t="shared" si="3"/>
        <v>103</v>
      </c>
      <c r="R10" s="35"/>
    </row>
    <row r="11" spans="2:30" x14ac:dyDescent="0.2">
      <c r="B11" s="34"/>
      <c r="C11" s="13"/>
      <c r="D11" s="18"/>
      <c r="E11" s="18"/>
      <c r="F11" s="18"/>
      <c r="G11" s="18"/>
      <c r="H11" s="19"/>
      <c r="I11" s="15"/>
      <c r="J11" s="36"/>
      <c r="K11" s="72">
        <v>5</v>
      </c>
      <c r="L11" s="69">
        <f t="shared" si="5"/>
        <v>-2058</v>
      </c>
      <c r="M11" s="69">
        <f t="shared" si="0"/>
        <v>4370</v>
      </c>
      <c r="N11" s="69">
        <f t="shared" si="1"/>
        <v>6376</v>
      </c>
      <c r="O11" s="69">
        <f t="shared" si="2"/>
        <v>1038</v>
      </c>
      <c r="P11" s="69">
        <f>L11+N11-O11</f>
        <v>3280</v>
      </c>
      <c r="Q11" s="69">
        <f t="shared" si="3"/>
        <v>104</v>
      </c>
      <c r="R11" s="35"/>
    </row>
    <row r="12" spans="2:30" ht="13.5" thickBot="1" x14ac:dyDescent="0.25">
      <c r="B12" s="34"/>
      <c r="C12" s="13"/>
      <c r="D12" s="18"/>
      <c r="E12" s="18"/>
      <c r="F12" s="18"/>
      <c r="G12" s="18"/>
      <c r="H12" s="20"/>
      <c r="I12" s="15"/>
      <c r="J12" s="36"/>
      <c r="K12" s="70">
        <v>6</v>
      </c>
      <c r="L12" s="71">
        <f t="shared" si="5"/>
        <v>3280</v>
      </c>
      <c r="M12" s="71">
        <f t="shared" si="0"/>
        <v>0</v>
      </c>
      <c r="N12" s="71">
        <f t="shared" si="1"/>
        <v>0</v>
      </c>
      <c r="O12" s="71">
        <f t="shared" si="2"/>
        <v>1048</v>
      </c>
      <c r="P12" s="71">
        <f t="shared" si="4"/>
        <v>2232</v>
      </c>
      <c r="Q12" s="71">
        <f t="shared" si="3"/>
        <v>105</v>
      </c>
      <c r="R12" s="35"/>
    </row>
    <row r="13" spans="2:30" x14ac:dyDescent="0.2">
      <c r="B13" s="34"/>
      <c r="C13" s="21"/>
      <c r="D13" s="83"/>
      <c r="E13" s="83"/>
      <c r="F13" s="83"/>
      <c r="G13" s="83"/>
      <c r="H13" s="22"/>
      <c r="I13" s="23"/>
      <c r="J13" s="36"/>
      <c r="K13" s="72">
        <v>7</v>
      </c>
      <c r="L13" s="69">
        <f t="shared" si="5"/>
        <v>2232</v>
      </c>
      <c r="M13" s="69">
        <f t="shared" si="0"/>
        <v>0</v>
      </c>
      <c r="N13" s="69">
        <f t="shared" si="1"/>
        <v>0</v>
      </c>
      <c r="O13" s="69">
        <f t="shared" si="2"/>
        <v>1058</v>
      </c>
      <c r="P13" s="69">
        <f t="shared" si="4"/>
        <v>1174</v>
      </c>
      <c r="Q13" s="69">
        <f t="shared" si="3"/>
        <v>106</v>
      </c>
      <c r="R13" s="35"/>
    </row>
    <row r="14" spans="2:30" x14ac:dyDescent="0.2">
      <c r="B14" s="34"/>
      <c r="C14" s="24"/>
      <c r="D14" s="84" t="s">
        <v>50</v>
      </c>
      <c r="E14" s="84"/>
      <c r="F14" s="84"/>
      <c r="G14" s="84"/>
      <c r="H14" s="73">
        <f>MIN(P6:P58)</f>
        <v>-2058</v>
      </c>
      <c r="I14" s="25"/>
      <c r="J14" s="36"/>
      <c r="K14" s="70">
        <v>8</v>
      </c>
      <c r="L14" s="71">
        <f t="shared" si="5"/>
        <v>1174</v>
      </c>
      <c r="M14" s="71">
        <f t="shared" si="0"/>
        <v>0</v>
      </c>
      <c r="N14" s="71">
        <f t="shared" si="1"/>
        <v>0</v>
      </c>
      <c r="O14" s="71">
        <f t="shared" si="2"/>
        <v>1067</v>
      </c>
      <c r="P14" s="71">
        <f t="shared" si="4"/>
        <v>107</v>
      </c>
      <c r="Q14" s="71">
        <f t="shared" si="3"/>
        <v>107</v>
      </c>
      <c r="R14" s="35"/>
    </row>
    <row r="15" spans="2:30" x14ac:dyDescent="0.2">
      <c r="B15" s="34"/>
      <c r="C15" s="24"/>
      <c r="D15" s="79" t="s">
        <v>51</v>
      </c>
      <c r="E15" s="79"/>
      <c r="F15" s="79"/>
      <c r="G15" s="79"/>
      <c r="H15" s="74">
        <f>MAX(P7:P58)</f>
        <v>4591</v>
      </c>
      <c r="I15" s="25"/>
      <c r="J15" s="36"/>
      <c r="K15" s="72">
        <v>9</v>
      </c>
      <c r="L15" s="69">
        <f t="shared" si="5"/>
        <v>107</v>
      </c>
      <c r="M15" s="69">
        <f t="shared" si="0"/>
        <v>4522</v>
      </c>
      <c r="N15" s="69">
        <f t="shared" si="1"/>
        <v>4370</v>
      </c>
      <c r="O15" s="69">
        <f t="shared" si="2"/>
        <v>1077</v>
      </c>
      <c r="P15" s="69">
        <f t="shared" si="4"/>
        <v>3400</v>
      </c>
      <c r="Q15" s="69">
        <f t="shared" si="3"/>
        <v>108</v>
      </c>
      <c r="R15" s="35"/>
    </row>
    <row r="16" spans="2:30" x14ac:dyDescent="0.2">
      <c r="B16" s="34"/>
      <c r="C16" s="24"/>
      <c r="D16" s="79" t="s">
        <v>26</v>
      </c>
      <c r="E16" s="79"/>
      <c r="F16" s="79"/>
      <c r="G16" s="79"/>
      <c r="H16" s="75">
        <f>ssp*d</f>
        <v>100</v>
      </c>
      <c r="I16" s="25"/>
      <c r="J16" s="36"/>
      <c r="K16" s="70">
        <v>10</v>
      </c>
      <c r="L16" s="71">
        <f t="shared" si="5"/>
        <v>3400</v>
      </c>
      <c r="M16" s="71">
        <f t="shared" si="0"/>
        <v>0</v>
      </c>
      <c r="N16" s="71">
        <f t="shared" si="1"/>
        <v>0</v>
      </c>
      <c r="O16" s="71">
        <f t="shared" si="2"/>
        <v>1087</v>
      </c>
      <c r="P16" s="71">
        <f t="shared" si="4"/>
        <v>2313</v>
      </c>
      <c r="Q16" s="71">
        <f t="shared" si="3"/>
        <v>109</v>
      </c>
      <c r="R16" s="35"/>
    </row>
    <row r="17" spans="2:36" x14ac:dyDescent="0.2">
      <c r="B17" s="34"/>
      <c r="C17" s="24"/>
      <c r="D17" s="79" t="s">
        <v>27</v>
      </c>
      <c r="E17" s="79"/>
      <c r="F17" s="79"/>
      <c r="G17" s="79"/>
      <c r="H17" s="75">
        <f>Q58</f>
        <v>149</v>
      </c>
      <c r="I17" s="25"/>
      <c r="J17" s="36"/>
      <c r="K17" s="72">
        <v>11</v>
      </c>
      <c r="L17" s="69">
        <f t="shared" si="5"/>
        <v>2313</v>
      </c>
      <c r="M17" s="69">
        <f t="shared" si="0"/>
        <v>0</v>
      </c>
      <c r="N17" s="69">
        <f t="shared" si="1"/>
        <v>0</v>
      </c>
      <c r="O17" s="69">
        <f t="shared" si="2"/>
        <v>1096</v>
      </c>
      <c r="P17" s="69">
        <f t="shared" si="4"/>
        <v>1217</v>
      </c>
      <c r="Q17" s="69">
        <f t="shared" si="3"/>
        <v>110</v>
      </c>
      <c r="R17" s="35"/>
    </row>
    <row r="18" spans="2:36" x14ac:dyDescent="0.2">
      <c r="B18" s="34"/>
      <c r="C18" s="24"/>
      <c r="D18" s="79" t="s">
        <v>52</v>
      </c>
      <c r="E18" s="79"/>
      <c r="F18" s="79"/>
      <c r="G18" s="79"/>
      <c r="H18" s="74">
        <f>SUMIF(P6:P58,"&gt;=0")</f>
        <v>100755</v>
      </c>
      <c r="I18" s="25"/>
      <c r="J18" s="36"/>
      <c r="K18" s="70">
        <v>12</v>
      </c>
      <c r="L18" s="71">
        <f t="shared" si="5"/>
        <v>1217</v>
      </c>
      <c r="M18" s="71">
        <f t="shared" si="0"/>
        <v>0</v>
      </c>
      <c r="N18" s="71">
        <f t="shared" si="1"/>
        <v>0</v>
      </c>
      <c r="O18" s="71">
        <f t="shared" si="2"/>
        <v>1106</v>
      </c>
      <c r="P18" s="71">
        <f>L18+N18-O18</f>
        <v>111</v>
      </c>
      <c r="Q18" s="71">
        <f t="shared" si="3"/>
        <v>111</v>
      </c>
      <c r="R18" s="35"/>
    </row>
    <row r="19" spans="2:36" x14ac:dyDescent="0.2">
      <c r="B19" s="34"/>
      <c r="C19" s="24"/>
      <c r="D19" s="79" t="s">
        <v>53</v>
      </c>
      <c r="E19" s="79"/>
      <c r="F19" s="79"/>
      <c r="G19" s="79"/>
      <c r="H19" s="76">
        <f>SUMIF(P6:P58,"&lt;0")</f>
        <v>-3097</v>
      </c>
      <c r="I19" s="25"/>
      <c r="J19" s="36"/>
      <c r="K19" s="72">
        <v>13</v>
      </c>
      <c r="L19" s="69">
        <f t="shared" si="5"/>
        <v>111</v>
      </c>
      <c r="M19" s="69">
        <f t="shared" si="0"/>
        <v>4677</v>
      </c>
      <c r="N19" s="69">
        <f t="shared" si="1"/>
        <v>4522</v>
      </c>
      <c r="O19" s="69">
        <f t="shared" si="2"/>
        <v>1115</v>
      </c>
      <c r="P19" s="69">
        <f>L19+N19-O19</f>
        <v>3518</v>
      </c>
      <c r="Q19" s="69">
        <f t="shared" si="3"/>
        <v>112</v>
      </c>
      <c r="R19" s="35"/>
    </row>
    <row r="20" spans="2:36" x14ac:dyDescent="0.2">
      <c r="B20" s="34"/>
      <c r="C20" s="24"/>
      <c r="D20" s="80" t="s">
        <v>28</v>
      </c>
      <c r="E20" s="80"/>
      <c r="F20" s="80"/>
      <c r="G20" s="80"/>
      <c r="H20" s="77">
        <f>DCOUNT(DB_52,K5,AG26:AG27)</f>
        <v>13</v>
      </c>
      <c r="I20" s="25"/>
      <c r="J20" s="36"/>
      <c r="K20" s="70">
        <v>14</v>
      </c>
      <c r="L20" s="71">
        <f t="shared" si="5"/>
        <v>3518</v>
      </c>
      <c r="M20" s="71">
        <f t="shared" si="0"/>
        <v>0</v>
      </c>
      <c r="N20" s="71">
        <f t="shared" si="1"/>
        <v>0</v>
      </c>
      <c r="O20" s="71">
        <f t="shared" si="2"/>
        <v>1125</v>
      </c>
      <c r="P20" s="71">
        <f t="shared" si="4"/>
        <v>2393</v>
      </c>
      <c r="Q20" s="71">
        <f t="shared" si="3"/>
        <v>113</v>
      </c>
      <c r="R20" s="35"/>
    </row>
    <row r="21" spans="2:36" ht="13.5" thickBot="1" x14ac:dyDescent="0.25">
      <c r="B21" s="34"/>
      <c r="C21" s="26"/>
      <c r="D21" s="27"/>
      <c r="E21" s="27"/>
      <c r="F21" s="27"/>
      <c r="G21" s="27"/>
      <c r="H21" s="27"/>
      <c r="I21" s="28"/>
      <c r="J21" s="36"/>
      <c r="K21" s="72">
        <v>15</v>
      </c>
      <c r="L21" s="69">
        <f t="shared" si="5"/>
        <v>2393</v>
      </c>
      <c r="M21" s="69">
        <f t="shared" si="0"/>
        <v>0</v>
      </c>
      <c r="N21" s="69">
        <f t="shared" si="1"/>
        <v>0</v>
      </c>
      <c r="O21" s="69">
        <f t="shared" si="2"/>
        <v>1135</v>
      </c>
      <c r="P21" s="69">
        <f t="shared" si="4"/>
        <v>1258</v>
      </c>
      <c r="Q21" s="69">
        <f t="shared" si="3"/>
        <v>114</v>
      </c>
      <c r="R21" s="35"/>
    </row>
    <row r="22" spans="2:36" x14ac:dyDescent="0.2">
      <c r="B22" s="34"/>
      <c r="C22" s="36"/>
      <c r="D22" s="36"/>
      <c r="E22" s="36"/>
      <c r="F22" s="36"/>
      <c r="G22" s="36"/>
      <c r="H22" s="36"/>
      <c r="I22" s="36"/>
      <c r="J22" s="36"/>
      <c r="K22" s="70">
        <v>16</v>
      </c>
      <c r="L22" s="71">
        <f>P21</f>
        <v>1258</v>
      </c>
      <c r="M22" s="71">
        <f t="shared" si="0"/>
        <v>0</v>
      </c>
      <c r="N22" s="71">
        <f t="shared" si="1"/>
        <v>0</v>
      </c>
      <c r="O22" s="71">
        <f t="shared" si="2"/>
        <v>1144</v>
      </c>
      <c r="P22" s="71">
        <f>L22+N22-O22</f>
        <v>114</v>
      </c>
      <c r="Q22" s="71">
        <f t="shared" si="3"/>
        <v>114</v>
      </c>
      <c r="R22" s="35"/>
    </row>
    <row r="23" spans="2:36" x14ac:dyDescent="0.2">
      <c r="B23" s="34"/>
      <c r="C23" s="36"/>
      <c r="D23" s="36"/>
      <c r="E23" s="36"/>
      <c r="F23" s="36"/>
      <c r="G23" s="36"/>
      <c r="H23" s="36"/>
      <c r="I23" s="36"/>
      <c r="J23" s="36"/>
      <c r="K23" s="72">
        <v>17</v>
      </c>
      <c r="L23" s="69">
        <f t="shared" si="5"/>
        <v>114</v>
      </c>
      <c r="M23" s="69">
        <f t="shared" si="0"/>
        <v>4831</v>
      </c>
      <c r="N23" s="69">
        <f t="shared" si="1"/>
        <v>4677</v>
      </c>
      <c r="O23" s="69">
        <f>ROUND(d+(K23-1)*winc,0)</f>
        <v>1154</v>
      </c>
      <c r="P23" s="69">
        <f>L23+N23-O23</f>
        <v>3637</v>
      </c>
      <c r="Q23" s="69">
        <f t="shared" si="3"/>
        <v>115</v>
      </c>
      <c r="R23" s="35"/>
    </row>
    <row r="24" spans="2:36" x14ac:dyDescent="0.2">
      <c r="B24" s="34"/>
      <c r="C24" s="36"/>
      <c r="D24" s="36"/>
      <c r="E24" s="36"/>
      <c r="F24" s="36"/>
      <c r="G24" s="36"/>
      <c r="H24" s="36"/>
      <c r="I24" s="36"/>
      <c r="J24" s="39"/>
      <c r="K24" s="70">
        <v>18</v>
      </c>
      <c r="L24" s="71">
        <f t="shared" si="5"/>
        <v>3637</v>
      </c>
      <c r="M24" s="71">
        <f t="shared" si="0"/>
        <v>0</v>
      </c>
      <c r="N24" s="71">
        <f t="shared" si="1"/>
        <v>0</v>
      </c>
      <c r="O24" s="71">
        <f t="shared" si="2"/>
        <v>1163</v>
      </c>
      <c r="P24" s="71">
        <f t="shared" si="4"/>
        <v>2474</v>
      </c>
      <c r="Q24" s="71">
        <f t="shared" si="3"/>
        <v>116</v>
      </c>
      <c r="R24" s="35"/>
      <c r="AH24" s="1" t="s">
        <v>18</v>
      </c>
    </row>
    <row r="25" spans="2:36" x14ac:dyDescent="0.2">
      <c r="B25" s="34"/>
      <c r="C25" s="36"/>
      <c r="D25" s="36"/>
      <c r="E25" s="36"/>
      <c r="F25" s="36"/>
      <c r="G25" s="36"/>
      <c r="H25" s="36"/>
      <c r="I25" s="36"/>
      <c r="J25" s="36"/>
      <c r="K25" s="72">
        <v>19</v>
      </c>
      <c r="L25" s="69">
        <f t="shared" si="5"/>
        <v>2474</v>
      </c>
      <c r="M25" s="69">
        <f t="shared" si="0"/>
        <v>0</v>
      </c>
      <c r="N25" s="69">
        <f t="shared" si="1"/>
        <v>0</v>
      </c>
      <c r="O25" s="69">
        <f t="shared" si="2"/>
        <v>1173</v>
      </c>
      <c r="P25" s="69">
        <f t="shared" si="4"/>
        <v>1301</v>
      </c>
      <c r="Q25" s="69">
        <f t="shared" si="3"/>
        <v>117</v>
      </c>
      <c r="R25" s="42"/>
      <c r="S25" s="1"/>
      <c r="T25" s="1"/>
      <c r="U25" s="1"/>
      <c r="AH25" s="5"/>
      <c r="AI25" s="5" t="s">
        <v>19</v>
      </c>
      <c r="AJ25" s="1" t="s">
        <v>5</v>
      </c>
    </row>
    <row r="26" spans="2:36" x14ac:dyDescent="0.2">
      <c r="B26" s="34"/>
      <c r="C26" s="36"/>
      <c r="D26" s="36"/>
      <c r="E26" s="36"/>
      <c r="F26" s="36"/>
      <c r="G26" s="36"/>
      <c r="H26" s="36"/>
      <c r="I26" s="36"/>
      <c r="J26" s="36"/>
      <c r="K26" s="70">
        <v>20</v>
      </c>
      <c r="L26" s="71">
        <f t="shared" si="5"/>
        <v>1301</v>
      </c>
      <c r="M26" s="71">
        <f t="shared" si="0"/>
        <v>0</v>
      </c>
      <c r="N26" s="71">
        <f t="shared" si="1"/>
        <v>0</v>
      </c>
      <c r="O26" s="71">
        <f t="shared" si="2"/>
        <v>1183</v>
      </c>
      <c r="P26" s="71">
        <f>L26+N26-O26</f>
        <v>118</v>
      </c>
      <c r="Q26" s="71">
        <f t="shared" si="3"/>
        <v>118</v>
      </c>
      <c r="R26" s="35"/>
      <c r="W26" s="1" t="s">
        <v>7</v>
      </c>
      <c r="X26" s="1" t="s">
        <v>7</v>
      </c>
      <c r="AA26" s="1" t="s">
        <v>11</v>
      </c>
      <c r="AB26" s="1" t="s">
        <v>8</v>
      </c>
      <c r="AC26" s="1" t="s">
        <v>9</v>
      </c>
      <c r="AD26" s="1" t="s">
        <v>10</v>
      </c>
      <c r="AE26" s="1" t="s">
        <v>12</v>
      </c>
      <c r="AG26" s="1" t="s">
        <v>14</v>
      </c>
      <c r="AH26">
        <v>0</v>
      </c>
      <c r="AI26">
        <f t="shared" ref="AI26:AI57" si="6">P6</f>
        <v>2000</v>
      </c>
      <c r="AJ26">
        <f>ss</f>
        <v>100</v>
      </c>
    </row>
    <row r="27" spans="2:36" x14ac:dyDescent="0.2">
      <c r="B27" s="34"/>
      <c r="C27" s="36"/>
      <c r="D27" s="36"/>
      <c r="E27" s="36"/>
      <c r="F27" s="36"/>
      <c r="G27" s="36"/>
      <c r="H27" s="36"/>
      <c r="I27" s="36"/>
      <c r="J27" s="36"/>
      <c r="K27" s="72">
        <v>21</v>
      </c>
      <c r="L27" s="69">
        <f t="shared" si="5"/>
        <v>118</v>
      </c>
      <c r="M27" s="69">
        <f t="shared" si="0"/>
        <v>4985</v>
      </c>
      <c r="N27" s="69">
        <f t="shared" si="1"/>
        <v>4831</v>
      </c>
      <c r="O27" s="69">
        <f t="shared" si="2"/>
        <v>1192</v>
      </c>
      <c r="P27" s="69">
        <f t="shared" si="4"/>
        <v>3757</v>
      </c>
      <c r="Q27" s="69">
        <f t="shared" si="3"/>
        <v>119</v>
      </c>
      <c r="R27" s="35"/>
      <c r="W27" t="str">
        <f>"&gt;="&amp;K7+l</f>
        <v>&gt;=5</v>
      </c>
      <c r="X27" s="2" t="str">
        <f>"&lt;="&amp;K7+2*l-1</f>
        <v>&lt;=8</v>
      </c>
      <c r="Y27" s="1" t="s">
        <v>7</v>
      </c>
      <c r="Z27" s="1" t="s">
        <v>7</v>
      </c>
      <c r="AA27">
        <f t="shared" ref="AA27:AA58" si="7">IF(OR(frw=K7,MOD(K7-frw,l)=0),AB27+AC27-AD27,0)</f>
        <v>6376</v>
      </c>
      <c r="AB27">
        <f>DSUM(DB,$O$5,W26:X27)</f>
        <v>4211</v>
      </c>
      <c r="AC27">
        <f t="shared" ref="AC27:AC58" si="8">INDEX(DB,K7+2*l+1,7)</f>
        <v>107</v>
      </c>
      <c r="AD27">
        <f t="shared" ref="AD27:AD58" si="9">INDEX(DB,K7+l+2,2)</f>
        <v>-2058</v>
      </c>
      <c r="AE27">
        <f t="shared" ref="AE27:AE58" si="10">IF(K7-l&lt;frw,0,IF(MOD(K7-frw,l)=0,INDEX($AA$27:$AD$78,K7-l,1),0))</f>
        <v>0</v>
      </c>
      <c r="AG27" t="s">
        <v>20</v>
      </c>
      <c r="AH27">
        <v>1</v>
      </c>
      <c r="AI27">
        <f t="shared" si="6"/>
        <v>1000</v>
      </c>
      <c r="AJ27" s="2">
        <f>Q7</f>
        <v>100</v>
      </c>
    </row>
    <row r="28" spans="2:36" x14ac:dyDescent="0.2">
      <c r="B28" s="34"/>
      <c r="C28" s="36"/>
      <c r="D28" s="36"/>
      <c r="E28" s="36"/>
      <c r="F28" s="36"/>
      <c r="G28" s="36"/>
      <c r="H28" s="36"/>
      <c r="I28" s="36"/>
      <c r="J28" s="36"/>
      <c r="K28" s="70">
        <v>22</v>
      </c>
      <c r="L28" s="71">
        <f t="shared" si="5"/>
        <v>3757</v>
      </c>
      <c r="M28" s="71">
        <f t="shared" si="0"/>
        <v>0</v>
      </c>
      <c r="N28" s="71">
        <f t="shared" si="1"/>
        <v>0</v>
      </c>
      <c r="O28" s="71">
        <f t="shared" si="2"/>
        <v>1202</v>
      </c>
      <c r="P28" s="71">
        <f t="shared" si="4"/>
        <v>2555</v>
      </c>
      <c r="Q28" s="71">
        <f t="shared" si="3"/>
        <v>120</v>
      </c>
      <c r="R28" s="35"/>
      <c r="W28" s="1" t="s">
        <v>7</v>
      </c>
      <c r="X28" s="1" t="s">
        <v>7</v>
      </c>
      <c r="Y28" t="str">
        <f>"&gt;="&amp;K8+l</f>
        <v>&gt;=6</v>
      </c>
      <c r="Z28" s="2" t="str">
        <f>"&lt;="&amp;K8+2*l-1</f>
        <v>&lt;=9</v>
      </c>
      <c r="AA28">
        <f t="shared" si="7"/>
        <v>0</v>
      </c>
      <c r="AB28">
        <f>DSUM(DB,$O$5,Y27:Z28)</f>
        <v>4250</v>
      </c>
      <c r="AC28">
        <f t="shared" si="8"/>
        <v>108</v>
      </c>
      <c r="AD28">
        <f t="shared" si="9"/>
        <v>3280</v>
      </c>
      <c r="AE28">
        <f t="shared" si="10"/>
        <v>0</v>
      </c>
      <c r="AH28">
        <v>2</v>
      </c>
      <c r="AI28">
        <f t="shared" si="6"/>
        <v>-10</v>
      </c>
      <c r="AJ28" s="2">
        <f t="shared" ref="AJ28:AJ78" si="11">Q8</f>
        <v>101</v>
      </c>
    </row>
    <row r="29" spans="2:36" x14ac:dyDescent="0.2">
      <c r="B29" s="34"/>
      <c r="C29" s="36"/>
      <c r="D29" s="36"/>
      <c r="E29" s="36"/>
      <c r="F29" s="36"/>
      <c r="G29" s="36"/>
      <c r="H29" s="36"/>
      <c r="I29" s="36"/>
      <c r="J29" s="36"/>
      <c r="K29" s="72">
        <v>23</v>
      </c>
      <c r="L29" s="69">
        <f t="shared" si="5"/>
        <v>2555</v>
      </c>
      <c r="M29" s="69">
        <f t="shared" si="0"/>
        <v>0</v>
      </c>
      <c r="N29" s="69">
        <f t="shared" si="1"/>
        <v>0</v>
      </c>
      <c r="O29" s="69">
        <f t="shared" si="2"/>
        <v>1212</v>
      </c>
      <c r="P29" s="69">
        <f t="shared" si="4"/>
        <v>1343</v>
      </c>
      <c r="Q29" s="69">
        <f t="shared" si="3"/>
        <v>121</v>
      </c>
      <c r="R29" s="35"/>
      <c r="W29" t="str">
        <f>"&gt;="&amp;K9+l</f>
        <v>&gt;=7</v>
      </c>
      <c r="X29" s="2" t="str">
        <f>"&lt;="&amp;K9+2*l-1</f>
        <v>&lt;=10</v>
      </c>
      <c r="Y29" s="1" t="s">
        <v>7</v>
      </c>
      <c r="Z29" s="1" t="s">
        <v>7</v>
      </c>
      <c r="AA29">
        <f t="shared" si="7"/>
        <v>0</v>
      </c>
      <c r="AB29">
        <f>DSUM(DB,$O$5,W28:X29)</f>
        <v>4289</v>
      </c>
      <c r="AC29">
        <f t="shared" si="8"/>
        <v>109</v>
      </c>
      <c r="AD29">
        <f t="shared" si="9"/>
        <v>2232</v>
      </c>
      <c r="AE29">
        <f t="shared" si="10"/>
        <v>0</v>
      </c>
      <c r="AH29">
        <v>3</v>
      </c>
      <c r="AI29">
        <f t="shared" si="6"/>
        <v>-1029</v>
      </c>
      <c r="AJ29" s="2">
        <f t="shared" si="11"/>
        <v>102</v>
      </c>
    </row>
    <row r="30" spans="2:36" x14ac:dyDescent="0.2">
      <c r="B30" s="34"/>
      <c r="C30" s="36"/>
      <c r="D30" s="36"/>
      <c r="E30" s="36"/>
      <c r="F30" s="36"/>
      <c r="G30" s="36"/>
      <c r="H30" s="36"/>
      <c r="I30" s="36"/>
      <c r="J30" s="36"/>
      <c r="K30" s="70">
        <v>24</v>
      </c>
      <c r="L30" s="71">
        <f t="shared" si="5"/>
        <v>1343</v>
      </c>
      <c r="M30" s="71">
        <f t="shared" si="0"/>
        <v>0</v>
      </c>
      <c r="N30" s="71">
        <f t="shared" si="1"/>
        <v>0</v>
      </c>
      <c r="O30" s="71">
        <f t="shared" si="2"/>
        <v>1221</v>
      </c>
      <c r="P30" s="71">
        <f t="shared" si="4"/>
        <v>122</v>
      </c>
      <c r="Q30" s="71">
        <f t="shared" si="3"/>
        <v>122</v>
      </c>
      <c r="R30" s="35"/>
      <c r="W30" s="1" t="s">
        <v>7</v>
      </c>
      <c r="X30" s="1" t="s">
        <v>7</v>
      </c>
      <c r="Y30" t="str">
        <f>"&gt;="&amp;K10+l</f>
        <v>&gt;=8</v>
      </c>
      <c r="Z30" s="2" t="str">
        <f>"&lt;="&amp;K10+2*l-1</f>
        <v>&lt;=11</v>
      </c>
      <c r="AA30">
        <f t="shared" si="7"/>
        <v>0</v>
      </c>
      <c r="AB30">
        <f>DSUM(DB,$O$5,Y29:Z30)</f>
        <v>4327</v>
      </c>
      <c r="AC30">
        <f t="shared" si="8"/>
        <v>110</v>
      </c>
      <c r="AD30">
        <f t="shared" si="9"/>
        <v>1174</v>
      </c>
      <c r="AE30">
        <f t="shared" si="10"/>
        <v>0</v>
      </c>
      <c r="AH30">
        <v>4</v>
      </c>
      <c r="AI30">
        <f t="shared" si="6"/>
        <v>-2058</v>
      </c>
      <c r="AJ30" s="2">
        <f t="shared" si="11"/>
        <v>103</v>
      </c>
    </row>
    <row r="31" spans="2:36" x14ac:dyDescent="0.2">
      <c r="B31" s="34"/>
      <c r="C31" s="36"/>
      <c r="D31" s="36"/>
      <c r="E31" s="36"/>
      <c r="F31" s="36"/>
      <c r="G31" s="36"/>
      <c r="H31" s="36"/>
      <c r="I31" s="36"/>
      <c r="J31" s="36"/>
      <c r="K31" s="72">
        <v>25</v>
      </c>
      <c r="L31" s="69">
        <f t="shared" si="5"/>
        <v>122</v>
      </c>
      <c r="M31" s="69">
        <f t="shared" si="0"/>
        <v>5138</v>
      </c>
      <c r="N31" s="69">
        <f t="shared" si="1"/>
        <v>4985</v>
      </c>
      <c r="O31" s="69">
        <f t="shared" si="2"/>
        <v>1231</v>
      </c>
      <c r="P31" s="69">
        <f t="shared" si="4"/>
        <v>3876</v>
      </c>
      <c r="Q31" s="69">
        <f t="shared" si="3"/>
        <v>123</v>
      </c>
      <c r="R31" s="35"/>
      <c r="W31" t="str">
        <f>"&gt;="&amp;K11+l</f>
        <v>&gt;=9</v>
      </c>
      <c r="X31" s="2" t="str">
        <f>"&lt;="&amp;K11+2*l-1</f>
        <v>&lt;=12</v>
      </c>
      <c r="Y31" s="1" t="s">
        <v>7</v>
      </c>
      <c r="Z31" s="1" t="s">
        <v>7</v>
      </c>
      <c r="AA31">
        <f t="shared" si="7"/>
        <v>4370</v>
      </c>
      <c r="AB31">
        <f>DSUM(DB,$O$5,W30:X31)</f>
        <v>4366</v>
      </c>
      <c r="AC31">
        <f t="shared" si="8"/>
        <v>111</v>
      </c>
      <c r="AD31">
        <f t="shared" si="9"/>
        <v>107</v>
      </c>
      <c r="AE31">
        <f t="shared" si="10"/>
        <v>6376</v>
      </c>
      <c r="AH31">
        <v>5</v>
      </c>
      <c r="AI31">
        <f t="shared" si="6"/>
        <v>3280</v>
      </c>
      <c r="AJ31" s="2">
        <f t="shared" si="11"/>
        <v>104</v>
      </c>
    </row>
    <row r="32" spans="2:36" x14ac:dyDescent="0.2">
      <c r="B32" s="34"/>
      <c r="C32" s="36"/>
      <c r="D32" s="36"/>
      <c r="E32" s="36"/>
      <c r="F32" s="36"/>
      <c r="G32" s="36"/>
      <c r="H32" s="36"/>
      <c r="I32" s="36"/>
      <c r="J32" s="36"/>
      <c r="K32" s="70">
        <v>26</v>
      </c>
      <c r="L32" s="71">
        <f t="shared" si="5"/>
        <v>3876</v>
      </c>
      <c r="M32" s="71">
        <f t="shared" si="0"/>
        <v>0</v>
      </c>
      <c r="N32" s="71">
        <f t="shared" si="1"/>
        <v>0</v>
      </c>
      <c r="O32" s="71">
        <f t="shared" si="2"/>
        <v>1240</v>
      </c>
      <c r="P32" s="71">
        <f t="shared" si="4"/>
        <v>2636</v>
      </c>
      <c r="Q32" s="71">
        <f t="shared" si="3"/>
        <v>124</v>
      </c>
      <c r="R32" s="35"/>
      <c r="W32" s="1" t="s">
        <v>7</v>
      </c>
      <c r="X32" s="1" t="s">
        <v>7</v>
      </c>
      <c r="Y32" t="str">
        <f>"&gt;="&amp;K12+l</f>
        <v>&gt;=10</v>
      </c>
      <c r="Z32" s="2" t="str">
        <f>"&lt;="&amp;K12+2*l-1</f>
        <v>&lt;=13</v>
      </c>
      <c r="AA32">
        <f t="shared" si="7"/>
        <v>0</v>
      </c>
      <c r="AB32">
        <f>DSUM(DB,$O$5,Y31:Z32)</f>
        <v>4404</v>
      </c>
      <c r="AC32">
        <f t="shared" si="8"/>
        <v>112</v>
      </c>
      <c r="AD32">
        <f t="shared" si="9"/>
        <v>3400</v>
      </c>
      <c r="AE32">
        <f t="shared" si="10"/>
        <v>0</v>
      </c>
      <c r="AH32">
        <v>6</v>
      </c>
      <c r="AI32">
        <f t="shared" si="6"/>
        <v>2232</v>
      </c>
      <c r="AJ32" s="2">
        <f t="shared" si="11"/>
        <v>105</v>
      </c>
    </row>
    <row r="33" spans="2:36" x14ac:dyDescent="0.2">
      <c r="B33" s="34"/>
      <c r="C33" s="36"/>
      <c r="D33" s="36"/>
      <c r="E33" s="36"/>
      <c r="F33" s="36"/>
      <c r="G33" s="36"/>
      <c r="H33" s="36"/>
      <c r="I33" s="36"/>
      <c r="J33" s="36"/>
      <c r="K33" s="72">
        <v>27</v>
      </c>
      <c r="L33" s="69">
        <f t="shared" si="5"/>
        <v>2636</v>
      </c>
      <c r="M33" s="69">
        <f t="shared" si="0"/>
        <v>0</v>
      </c>
      <c r="N33" s="69">
        <f t="shared" si="1"/>
        <v>0</v>
      </c>
      <c r="O33" s="69">
        <f t="shared" si="2"/>
        <v>1250</v>
      </c>
      <c r="P33" s="69">
        <f t="shared" si="4"/>
        <v>1386</v>
      </c>
      <c r="Q33" s="69">
        <f t="shared" si="3"/>
        <v>125</v>
      </c>
      <c r="R33" s="35"/>
      <c r="W33" t="str">
        <f>"&gt;="&amp;K13+l</f>
        <v>&gt;=11</v>
      </c>
      <c r="X33" s="2" t="str">
        <f>"&lt;="&amp;K13+2*l-1</f>
        <v>&lt;=14</v>
      </c>
      <c r="Y33" s="1" t="s">
        <v>7</v>
      </c>
      <c r="Z33" s="1" t="s">
        <v>7</v>
      </c>
      <c r="AA33">
        <f t="shared" si="7"/>
        <v>0</v>
      </c>
      <c r="AB33">
        <f>DSUM(DB,$O$5,W32:X33)</f>
        <v>4442</v>
      </c>
      <c r="AC33">
        <f t="shared" si="8"/>
        <v>113</v>
      </c>
      <c r="AD33">
        <f t="shared" si="9"/>
        <v>2313</v>
      </c>
      <c r="AE33">
        <f t="shared" si="10"/>
        <v>0</v>
      </c>
      <c r="AH33">
        <v>7</v>
      </c>
      <c r="AI33">
        <f t="shared" si="6"/>
        <v>1174</v>
      </c>
      <c r="AJ33" s="2">
        <f t="shared" si="11"/>
        <v>106</v>
      </c>
    </row>
    <row r="34" spans="2:36" x14ac:dyDescent="0.2">
      <c r="B34" s="34"/>
      <c r="C34" s="36"/>
      <c r="D34" s="36"/>
      <c r="E34" s="36"/>
      <c r="F34" s="36"/>
      <c r="G34" s="36"/>
      <c r="H34" s="36"/>
      <c r="I34" s="36"/>
      <c r="J34" s="36"/>
      <c r="K34" s="70">
        <v>28</v>
      </c>
      <c r="L34" s="71">
        <f t="shared" si="5"/>
        <v>1386</v>
      </c>
      <c r="M34" s="71">
        <f t="shared" si="0"/>
        <v>0</v>
      </c>
      <c r="N34" s="71">
        <f t="shared" si="1"/>
        <v>0</v>
      </c>
      <c r="O34" s="71">
        <f t="shared" si="2"/>
        <v>1260</v>
      </c>
      <c r="P34" s="71">
        <f t="shared" si="4"/>
        <v>126</v>
      </c>
      <c r="Q34" s="71">
        <f t="shared" si="3"/>
        <v>126</v>
      </c>
      <c r="R34" s="35"/>
      <c r="W34" s="1" t="s">
        <v>7</v>
      </c>
      <c r="X34" s="1" t="s">
        <v>7</v>
      </c>
      <c r="Y34" t="str">
        <f>"&gt;="&amp;K14+l</f>
        <v>&gt;=12</v>
      </c>
      <c r="Z34" s="2" t="str">
        <f>"&lt;="&amp;K14+2*l-1</f>
        <v>&lt;=15</v>
      </c>
      <c r="AA34">
        <f t="shared" si="7"/>
        <v>0</v>
      </c>
      <c r="AB34">
        <f>DSUM(DB,$O$5,Y33:Z34)</f>
        <v>4481</v>
      </c>
      <c r="AC34">
        <f t="shared" si="8"/>
        <v>114</v>
      </c>
      <c r="AD34">
        <f t="shared" si="9"/>
        <v>1217</v>
      </c>
      <c r="AE34">
        <f t="shared" si="10"/>
        <v>0</v>
      </c>
      <c r="AH34">
        <v>8</v>
      </c>
      <c r="AI34">
        <f t="shared" si="6"/>
        <v>107</v>
      </c>
      <c r="AJ34" s="2">
        <f t="shared" si="11"/>
        <v>107</v>
      </c>
    </row>
    <row r="35" spans="2:36" x14ac:dyDescent="0.2">
      <c r="B35" s="34"/>
      <c r="C35" s="36"/>
      <c r="D35" s="36"/>
      <c r="E35" s="36"/>
      <c r="F35" s="36"/>
      <c r="G35" s="36"/>
      <c r="H35" s="36"/>
      <c r="I35" s="36"/>
      <c r="J35" s="36"/>
      <c r="K35" s="72">
        <v>29</v>
      </c>
      <c r="L35" s="69">
        <f t="shared" si="5"/>
        <v>126</v>
      </c>
      <c r="M35" s="69">
        <f t="shared" si="0"/>
        <v>5293</v>
      </c>
      <c r="N35" s="69">
        <f t="shared" si="1"/>
        <v>5138</v>
      </c>
      <c r="O35" s="69">
        <f t="shared" si="2"/>
        <v>1269</v>
      </c>
      <c r="P35" s="69">
        <f t="shared" si="4"/>
        <v>3995</v>
      </c>
      <c r="Q35" s="69">
        <f t="shared" si="3"/>
        <v>127</v>
      </c>
      <c r="R35" s="35"/>
      <c r="W35" t="str">
        <f>"&gt;="&amp;K15+l</f>
        <v>&gt;=13</v>
      </c>
      <c r="X35" s="2" t="str">
        <f>"&lt;="&amp;K15+2*l-1</f>
        <v>&lt;=16</v>
      </c>
      <c r="Y35" s="1" t="s">
        <v>7</v>
      </c>
      <c r="Z35" s="1" t="s">
        <v>7</v>
      </c>
      <c r="AA35">
        <f t="shared" si="7"/>
        <v>4522</v>
      </c>
      <c r="AB35">
        <f>DSUM(DB,$O$5,W34:X35)</f>
        <v>4519</v>
      </c>
      <c r="AC35">
        <f t="shared" si="8"/>
        <v>114</v>
      </c>
      <c r="AD35">
        <f t="shared" si="9"/>
        <v>111</v>
      </c>
      <c r="AE35">
        <f t="shared" si="10"/>
        <v>4370</v>
      </c>
      <c r="AH35">
        <v>9</v>
      </c>
      <c r="AI35">
        <f t="shared" si="6"/>
        <v>3400</v>
      </c>
      <c r="AJ35" s="2">
        <f t="shared" si="11"/>
        <v>108</v>
      </c>
    </row>
    <row r="36" spans="2:36" x14ac:dyDescent="0.2">
      <c r="B36" s="34"/>
      <c r="C36" s="36"/>
      <c r="D36" s="36"/>
      <c r="E36" s="36"/>
      <c r="F36" s="36"/>
      <c r="G36" s="36"/>
      <c r="H36" s="36"/>
      <c r="I36" s="36"/>
      <c r="J36" s="36"/>
      <c r="K36" s="70">
        <v>30</v>
      </c>
      <c r="L36" s="71">
        <f t="shared" si="5"/>
        <v>3995</v>
      </c>
      <c r="M36" s="71">
        <f t="shared" si="0"/>
        <v>0</v>
      </c>
      <c r="N36" s="71">
        <f t="shared" si="1"/>
        <v>0</v>
      </c>
      <c r="O36" s="71">
        <f t="shared" si="2"/>
        <v>1279</v>
      </c>
      <c r="P36" s="71">
        <f t="shared" si="4"/>
        <v>2716</v>
      </c>
      <c r="Q36" s="71">
        <f t="shared" si="3"/>
        <v>128</v>
      </c>
      <c r="R36" s="35"/>
      <c r="W36" s="1" t="s">
        <v>7</v>
      </c>
      <c r="X36" s="1" t="s">
        <v>7</v>
      </c>
      <c r="Y36" t="str">
        <f>"&gt;="&amp;K16+l</f>
        <v>&gt;=14</v>
      </c>
      <c r="Z36" s="2" t="str">
        <f>"&lt;="&amp;K16+2*l-1</f>
        <v>&lt;=17</v>
      </c>
      <c r="AA36">
        <f t="shared" si="7"/>
        <v>0</v>
      </c>
      <c r="AB36">
        <f>DSUM(DB,$O$5,Y35:Z36)</f>
        <v>4558</v>
      </c>
      <c r="AC36">
        <f t="shared" si="8"/>
        <v>115</v>
      </c>
      <c r="AD36">
        <f t="shared" si="9"/>
        <v>3518</v>
      </c>
      <c r="AE36">
        <f t="shared" si="10"/>
        <v>0</v>
      </c>
      <c r="AH36">
        <v>10</v>
      </c>
      <c r="AI36">
        <f t="shared" si="6"/>
        <v>2313</v>
      </c>
      <c r="AJ36" s="2">
        <f t="shared" si="11"/>
        <v>109</v>
      </c>
    </row>
    <row r="37" spans="2:36" x14ac:dyDescent="0.2">
      <c r="B37" s="34"/>
      <c r="C37" s="36"/>
      <c r="D37" s="36"/>
      <c r="E37" s="36"/>
      <c r="F37" s="36"/>
      <c r="G37" s="36"/>
      <c r="H37" s="36"/>
      <c r="I37" s="36"/>
      <c r="J37" s="36"/>
      <c r="K37" s="72">
        <v>31</v>
      </c>
      <c r="L37" s="69">
        <f t="shared" si="5"/>
        <v>2716</v>
      </c>
      <c r="M37" s="69">
        <f t="shared" si="0"/>
        <v>0</v>
      </c>
      <c r="N37" s="69">
        <f t="shared" si="1"/>
        <v>0</v>
      </c>
      <c r="O37" s="69">
        <f t="shared" si="2"/>
        <v>1288</v>
      </c>
      <c r="P37" s="69">
        <f t="shared" si="4"/>
        <v>1428</v>
      </c>
      <c r="Q37" s="69">
        <f t="shared" si="3"/>
        <v>129</v>
      </c>
      <c r="R37" s="35"/>
      <c r="W37" t="str">
        <f>"&gt;="&amp;K17+l</f>
        <v>&gt;=15</v>
      </c>
      <c r="X37" s="2" t="str">
        <f>"&lt;="&amp;K17+2*l-1</f>
        <v>&lt;=18</v>
      </c>
      <c r="Y37" s="1" t="s">
        <v>7</v>
      </c>
      <c r="Z37" s="1" t="s">
        <v>7</v>
      </c>
      <c r="AA37">
        <f t="shared" si="7"/>
        <v>0</v>
      </c>
      <c r="AB37">
        <f>DSUM(DB,$O$5,W36:X37)</f>
        <v>4596</v>
      </c>
      <c r="AC37">
        <f t="shared" si="8"/>
        <v>116</v>
      </c>
      <c r="AD37">
        <f t="shared" si="9"/>
        <v>2393</v>
      </c>
      <c r="AE37">
        <f t="shared" si="10"/>
        <v>0</v>
      </c>
      <c r="AH37">
        <v>11</v>
      </c>
      <c r="AI37">
        <f t="shared" si="6"/>
        <v>1217</v>
      </c>
      <c r="AJ37" s="2">
        <f t="shared" si="11"/>
        <v>110</v>
      </c>
    </row>
    <row r="38" spans="2:36" x14ac:dyDescent="0.2">
      <c r="B38" s="34"/>
      <c r="C38" s="36"/>
      <c r="D38" s="36"/>
      <c r="E38" s="36"/>
      <c r="F38" s="36"/>
      <c r="G38" s="36"/>
      <c r="H38" s="36"/>
      <c r="I38" s="36"/>
      <c r="J38" s="36"/>
      <c r="K38" s="70">
        <v>32</v>
      </c>
      <c r="L38" s="71">
        <f t="shared" si="5"/>
        <v>1428</v>
      </c>
      <c r="M38" s="71">
        <f t="shared" si="0"/>
        <v>0</v>
      </c>
      <c r="N38" s="71">
        <f t="shared" si="1"/>
        <v>0</v>
      </c>
      <c r="O38" s="71">
        <f t="shared" si="2"/>
        <v>1298</v>
      </c>
      <c r="P38" s="71">
        <f t="shared" si="4"/>
        <v>130</v>
      </c>
      <c r="Q38" s="71">
        <f t="shared" si="3"/>
        <v>130</v>
      </c>
      <c r="R38" s="35"/>
      <c r="W38" s="1" t="s">
        <v>7</v>
      </c>
      <c r="X38" s="1" t="s">
        <v>7</v>
      </c>
      <c r="Y38" t="str">
        <f>"&gt;="&amp;K18+l</f>
        <v>&gt;=16</v>
      </c>
      <c r="Z38" s="2" t="str">
        <f>"&lt;="&amp;K18+2*l-1</f>
        <v>&lt;=19</v>
      </c>
      <c r="AA38">
        <f t="shared" si="7"/>
        <v>0</v>
      </c>
      <c r="AB38">
        <f>DSUM(DB,$O$5,Y37:Z38)</f>
        <v>4634</v>
      </c>
      <c r="AC38">
        <f t="shared" si="8"/>
        <v>117</v>
      </c>
      <c r="AD38">
        <f t="shared" si="9"/>
        <v>1258</v>
      </c>
      <c r="AE38">
        <f t="shared" si="10"/>
        <v>0</v>
      </c>
      <c r="AH38">
        <v>12</v>
      </c>
      <c r="AI38">
        <f t="shared" si="6"/>
        <v>111</v>
      </c>
      <c r="AJ38" s="2">
        <f t="shared" si="11"/>
        <v>111</v>
      </c>
    </row>
    <row r="39" spans="2:36" x14ac:dyDescent="0.2">
      <c r="B39" s="34"/>
      <c r="C39" s="36"/>
      <c r="D39" s="36"/>
      <c r="E39" s="36"/>
      <c r="F39" s="36"/>
      <c r="G39" s="36"/>
      <c r="H39" s="36"/>
      <c r="I39" s="36"/>
      <c r="J39" s="36"/>
      <c r="K39" s="72">
        <v>33</v>
      </c>
      <c r="L39" s="69">
        <f t="shared" si="5"/>
        <v>130</v>
      </c>
      <c r="M39" s="69">
        <f t="shared" ref="M39:M70" si="12">IF(OR(frw=K39,MOD(K39-frw,l)=0),AA59,0)</f>
        <v>5446</v>
      </c>
      <c r="N39" s="69">
        <f t="shared" ref="N39:N70" si="13">AE59</f>
        <v>5293</v>
      </c>
      <c r="O39" s="69">
        <f t="shared" ref="O39:O57" si="14">ROUND(d+(K39-1)*winc,0)</f>
        <v>1308</v>
      </c>
      <c r="P39" s="69">
        <f t="shared" si="4"/>
        <v>4115</v>
      </c>
      <c r="Q39" s="69">
        <f t="shared" ref="Q39:Q70" si="15">ROUND(O39*ssp,0)</f>
        <v>131</v>
      </c>
      <c r="R39" s="35"/>
      <c r="W39" t="str">
        <f>"&gt;="&amp;K19+l</f>
        <v>&gt;=17</v>
      </c>
      <c r="X39" s="2" t="str">
        <f>"&lt;="&amp;K19+2*l-1</f>
        <v>&lt;=20</v>
      </c>
      <c r="Y39" s="1" t="s">
        <v>7</v>
      </c>
      <c r="Z39" s="1" t="s">
        <v>7</v>
      </c>
      <c r="AA39">
        <f t="shared" si="7"/>
        <v>4677</v>
      </c>
      <c r="AB39">
        <f>DSUM(DB,$O$5,W38:X39)</f>
        <v>4673</v>
      </c>
      <c r="AC39">
        <f t="shared" si="8"/>
        <v>118</v>
      </c>
      <c r="AD39">
        <f t="shared" si="9"/>
        <v>114</v>
      </c>
      <c r="AE39">
        <f t="shared" si="10"/>
        <v>4522</v>
      </c>
      <c r="AH39">
        <v>13</v>
      </c>
      <c r="AI39">
        <f t="shared" si="6"/>
        <v>3518</v>
      </c>
      <c r="AJ39" s="2">
        <f t="shared" si="11"/>
        <v>112</v>
      </c>
    </row>
    <row r="40" spans="2:36" x14ac:dyDescent="0.2">
      <c r="B40" s="34"/>
      <c r="C40" s="36"/>
      <c r="D40" s="36"/>
      <c r="E40" s="36"/>
      <c r="F40" s="36"/>
      <c r="G40" s="36"/>
      <c r="H40" s="36"/>
      <c r="I40" s="36"/>
      <c r="J40" s="36"/>
      <c r="K40" s="70">
        <v>34</v>
      </c>
      <c r="L40" s="71">
        <f t="shared" si="5"/>
        <v>4115</v>
      </c>
      <c r="M40" s="71">
        <f t="shared" si="12"/>
        <v>0</v>
      </c>
      <c r="N40" s="71">
        <f t="shared" si="13"/>
        <v>0</v>
      </c>
      <c r="O40" s="71">
        <f t="shared" si="14"/>
        <v>1317</v>
      </c>
      <c r="P40" s="71">
        <f t="shared" si="4"/>
        <v>2798</v>
      </c>
      <c r="Q40" s="71">
        <f t="shared" si="15"/>
        <v>132</v>
      </c>
      <c r="R40" s="35"/>
      <c r="W40" s="1" t="s">
        <v>7</v>
      </c>
      <c r="X40" s="1" t="s">
        <v>7</v>
      </c>
      <c r="Y40" t="str">
        <f>"&gt;="&amp;K20+l</f>
        <v>&gt;=18</v>
      </c>
      <c r="Z40" s="2" t="str">
        <f>"&lt;="&amp;K20+2*l-1</f>
        <v>&lt;=21</v>
      </c>
      <c r="AA40">
        <f t="shared" si="7"/>
        <v>0</v>
      </c>
      <c r="AB40">
        <f>DSUM(DB,$O$5,Y39:Z40)</f>
        <v>4711</v>
      </c>
      <c r="AC40">
        <f t="shared" si="8"/>
        <v>119</v>
      </c>
      <c r="AD40">
        <f t="shared" si="9"/>
        <v>3637</v>
      </c>
      <c r="AE40">
        <f t="shared" si="10"/>
        <v>0</v>
      </c>
      <c r="AH40">
        <v>14</v>
      </c>
      <c r="AI40">
        <f t="shared" si="6"/>
        <v>2393</v>
      </c>
      <c r="AJ40" s="2">
        <f t="shared" si="11"/>
        <v>113</v>
      </c>
    </row>
    <row r="41" spans="2:36" x14ac:dyDescent="0.2">
      <c r="B41" s="34"/>
      <c r="C41" s="36"/>
      <c r="D41" s="36"/>
      <c r="E41" s="36"/>
      <c r="F41" s="36"/>
      <c r="G41" s="36"/>
      <c r="H41" s="36"/>
      <c r="I41" s="36"/>
      <c r="J41" s="36"/>
      <c r="K41" s="72">
        <v>35</v>
      </c>
      <c r="L41" s="69">
        <f t="shared" si="5"/>
        <v>2798</v>
      </c>
      <c r="M41" s="69">
        <f t="shared" si="12"/>
        <v>0</v>
      </c>
      <c r="N41" s="69">
        <f t="shared" si="13"/>
        <v>0</v>
      </c>
      <c r="O41" s="69">
        <f t="shared" si="14"/>
        <v>1327</v>
      </c>
      <c r="P41" s="69">
        <f t="shared" si="4"/>
        <v>1471</v>
      </c>
      <c r="Q41" s="69">
        <f t="shared" si="15"/>
        <v>133</v>
      </c>
      <c r="R41" s="35"/>
      <c r="W41" t="str">
        <f>"&gt;="&amp;K21+l</f>
        <v>&gt;=19</v>
      </c>
      <c r="X41" s="2" t="str">
        <f>"&lt;="&amp;K21+2*l-1</f>
        <v>&lt;=22</v>
      </c>
      <c r="Y41" s="1" t="s">
        <v>7</v>
      </c>
      <c r="Z41" s="1" t="s">
        <v>7</v>
      </c>
      <c r="AA41">
        <f t="shared" si="7"/>
        <v>0</v>
      </c>
      <c r="AB41">
        <f>DSUM(DB,$O$5,W40:X41)</f>
        <v>4750</v>
      </c>
      <c r="AC41">
        <f t="shared" si="8"/>
        <v>120</v>
      </c>
      <c r="AD41">
        <f t="shared" si="9"/>
        <v>2474</v>
      </c>
      <c r="AE41">
        <f t="shared" si="10"/>
        <v>0</v>
      </c>
      <c r="AH41">
        <v>15</v>
      </c>
      <c r="AI41">
        <f t="shared" si="6"/>
        <v>1258</v>
      </c>
      <c r="AJ41" s="2">
        <f t="shared" si="11"/>
        <v>114</v>
      </c>
    </row>
    <row r="42" spans="2:36" x14ac:dyDescent="0.2">
      <c r="B42" s="34"/>
      <c r="C42" s="36"/>
      <c r="D42" s="36"/>
      <c r="E42" s="36"/>
      <c r="F42" s="36"/>
      <c r="G42" s="36"/>
      <c r="H42" s="36"/>
      <c r="I42" s="36"/>
      <c r="J42" s="36"/>
      <c r="K42" s="70">
        <v>36</v>
      </c>
      <c r="L42" s="71">
        <f t="shared" si="5"/>
        <v>1471</v>
      </c>
      <c r="M42" s="71">
        <f t="shared" si="12"/>
        <v>0</v>
      </c>
      <c r="N42" s="71">
        <f t="shared" si="13"/>
        <v>0</v>
      </c>
      <c r="O42" s="71">
        <f t="shared" si="14"/>
        <v>1337</v>
      </c>
      <c r="P42" s="71">
        <f t="shared" si="4"/>
        <v>134</v>
      </c>
      <c r="Q42" s="71">
        <f t="shared" si="15"/>
        <v>134</v>
      </c>
      <c r="R42" s="35"/>
      <c r="W42" s="1" t="s">
        <v>7</v>
      </c>
      <c r="X42" s="1" t="s">
        <v>7</v>
      </c>
      <c r="Y42" t="str">
        <f>"&gt;="&amp;K22+l</f>
        <v>&gt;=20</v>
      </c>
      <c r="Z42" s="2" t="str">
        <f>"&lt;="&amp;K22+2*l-1</f>
        <v>&lt;=23</v>
      </c>
      <c r="AA42">
        <f t="shared" si="7"/>
        <v>0</v>
      </c>
      <c r="AB42">
        <f>DSUM(DB,$O$5,Y41:Z42)</f>
        <v>4789</v>
      </c>
      <c r="AC42">
        <f t="shared" si="8"/>
        <v>121</v>
      </c>
      <c r="AD42">
        <f t="shared" si="9"/>
        <v>1301</v>
      </c>
      <c r="AE42">
        <f t="shared" si="10"/>
        <v>0</v>
      </c>
      <c r="AH42">
        <v>16</v>
      </c>
      <c r="AI42">
        <f t="shared" si="6"/>
        <v>114</v>
      </c>
      <c r="AJ42" s="2">
        <f t="shared" si="11"/>
        <v>114</v>
      </c>
    </row>
    <row r="43" spans="2:36" x14ac:dyDescent="0.2">
      <c r="B43" s="34"/>
      <c r="C43" s="36"/>
      <c r="D43" s="36"/>
      <c r="E43" s="36"/>
      <c r="F43" s="36"/>
      <c r="G43" s="36"/>
      <c r="H43" s="36"/>
      <c r="I43" s="36"/>
      <c r="J43" s="36"/>
      <c r="K43" s="72">
        <v>37</v>
      </c>
      <c r="L43" s="69">
        <f t="shared" si="5"/>
        <v>134</v>
      </c>
      <c r="M43" s="69">
        <f t="shared" si="12"/>
        <v>5599</v>
      </c>
      <c r="N43" s="69">
        <f t="shared" si="13"/>
        <v>5446</v>
      </c>
      <c r="O43" s="69">
        <f t="shared" si="14"/>
        <v>1346</v>
      </c>
      <c r="P43" s="69">
        <f t="shared" si="4"/>
        <v>4234</v>
      </c>
      <c r="Q43" s="69">
        <f t="shared" si="15"/>
        <v>135</v>
      </c>
      <c r="R43" s="35"/>
      <c r="W43" t="str">
        <f>"&gt;="&amp;K23+l</f>
        <v>&gt;=21</v>
      </c>
      <c r="X43" s="2" t="str">
        <f>"&lt;="&amp;K23+2*l-1</f>
        <v>&lt;=24</v>
      </c>
      <c r="Y43" s="1" t="s">
        <v>7</v>
      </c>
      <c r="Z43" s="1" t="s">
        <v>7</v>
      </c>
      <c r="AA43">
        <f t="shared" si="7"/>
        <v>4831</v>
      </c>
      <c r="AB43">
        <f>DSUM(DB,$O$5,W42:X43)</f>
        <v>4827</v>
      </c>
      <c r="AC43">
        <f t="shared" si="8"/>
        <v>122</v>
      </c>
      <c r="AD43">
        <f t="shared" si="9"/>
        <v>118</v>
      </c>
      <c r="AE43">
        <f t="shared" si="10"/>
        <v>4677</v>
      </c>
      <c r="AH43">
        <v>17</v>
      </c>
      <c r="AI43">
        <f t="shared" si="6"/>
        <v>3637</v>
      </c>
      <c r="AJ43" s="2">
        <f t="shared" si="11"/>
        <v>115</v>
      </c>
    </row>
    <row r="44" spans="2:36" x14ac:dyDescent="0.2">
      <c r="B44" s="34"/>
      <c r="C44" s="36"/>
      <c r="D44" s="36"/>
      <c r="E44" s="36"/>
      <c r="F44" s="36"/>
      <c r="G44" s="36"/>
      <c r="H44" s="36"/>
      <c r="I44" s="36"/>
      <c r="J44" s="36"/>
      <c r="K44" s="70">
        <v>38</v>
      </c>
      <c r="L44" s="71">
        <f t="shared" si="5"/>
        <v>4234</v>
      </c>
      <c r="M44" s="71">
        <f t="shared" si="12"/>
        <v>0</v>
      </c>
      <c r="N44" s="71">
        <f t="shared" si="13"/>
        <v>0</v>
      </c>
      <c r="O44" s="71">
        <f t="shared" si="14"/>
        <v>1356</v>
      </c>
      <c r="P44" s="71">
        <f t="shared" si="4"/>
        <v>2878</v>
      </c>
      <c r="Q44" s="71">
        <f t="shared" si="15"/>
        <v>136</v>
      </c>
      <c r="R44" s="35"/>
      <c r="W44" s="1" t="s">
        <v>7</v>
      </c>
      <c r="X44" s="1" t="s">
        <v>7</v>
      </c>
      <c r="Y44" t="str">
        <f>"&gt;="&amp;K24+l</f>
        <v>&gt;=22</v>
      </c>
      <c r="Z44" s="2" t="str">
        <f>"&lt;="&amp;K24+2*l-1</f>
        <v>&lt;=25</v>
      </c>
      <c r="AA44">
        <f t="shared" si="7"/>
        <v>0</v>
      </c>
      <c r="AB44">
        <f>DSUM(DB,$O$5,Y43:Z44)</f>
        <v>4866</v>
      </c>
      <c r="AC44">
        <f t="shared" si="8"/>
        <v>123</v>
      </c>
      <c r="AD44">
        <f t="shared" si="9"/>
        <v>3757</v>
      </c>
      <c r="AE44">
        <f t="shared" si="10"/>
        <v>0</v>
      </c>
      <c r="AH44">
        <v>18</v>
      </c>
      <c r="AI44">
        <f t="shared" si="6"/>
        <v>2474</v>
      </c>
      <c r="AJ44" s="2">
        <f t="shared" si="11"/>
        <v>116</v>
      </c>
    </row>
    <row r="45" spans="2:36" x14ac:dyDescent="0.2">
      <c r="B45" s="34"/>
      <c r="C45" s="36"/>
      <c r="D45" s="36"/>
      <c r="E45" s="36"/>
      <c r="F45" s="36"/>
      <c r="G45" s="36"/>
      <c r="H45" s="36"/>
      <c r="I45" s="36"/>
      <c r="J45" s="36"/>
      <c r="K45" s="72">
        <v>39</v>
      </c>
      <c r="L45" s="69">
        <f t="shared" si="5"/>
        <v>2878</v>
      </c>
      <c r="M45" s="69">
        <f t="shared" si="12"/>
        <v>0</v>
      </c>
      <c r="N45" s="69">
        <f t="shared" si="13"/>
        <v>0</v>
      </c>
      <c r="O45" s="69">
        <f t="shared" si="14"/>
        <v>1365</v>
      </c>
      <c r="P45" s="69">
        <f t="shared" si="4"/>
        <v>1513</v>
      </c>
      <c r="Q45" s="69">
        <f t="shared" si="15"/>
        <v>137</v>
      </c>
      <c r="R45" s="35"/>
      <c r="W45" t="str">
        <f>"&gt;="&amp;K25+l</f>
        <v>&gt;=23</v>
      </c>
      <c r="X45" s="2" t="str">
        <f>"&lt;="&amp;K25+2*l-1</f>
        <v>&lt;=26</v>
      </c>
      <c r="Y45" s="1" t="s">
        <v>7</v>
      </c>
      <c r="Z45" s="1" t="s">
        <v>7</v>
      </c>
      <c r="AA45">
        <f t="shared" si="7"/>
        <v>0</v>
      </c>
      <c r="AB45">
        <f>DSUM(DB,$O$5,W44:X45)</f>
        <v>4904</v>
      </c>
      <c r="AC45">
        <f t="shared" si="8"/>
        <v>124</v>
      </c>
      <c r="AD45">
        <f t="shared" si="9"/>
        <v>2555</v>
      </c>
      <c r="AE45">
        <f t="shared" si="10"/>
        <v>0</v>
      </c>
      <c r="AH45">
        <v>19</v>
      </c>
      <c r="AI45">
        <f t="shared" si="6"/>
        <v>1301</v>
      </c>
      <c r="AJ45" s="2">
        <f t="shared" si="11"/>
        <v>117</v>
      </c>
    </row>
    <row r="46" spans="2:36" x14ac:dyDescent="0.2">
      <c r="B46" s="34"/>
      <c r="C46" s="36"/>
      <c r="D46" s="36"/>
      <c r="E46" s="36"/>
      <c r="F46" s="36"/>
      <c r="G46" s="36"/>
      <c r="H46" s="36"/>
      <c r="I46" s="36"/>
      <c r="J46" s="36"/>
      <c r="K46" s="70">
        <v>40</v>
      </c>
      <c r="L46" s="71">
        <f t="shared" si="5"/>
        <v>1513</v>
      </c>
      <c r="M46" s="71">
        <f t="shared" si="12"/>
        <v>0</v>
      </c>
      <c r="N46" s="71">
        <f t="shared" si="13"/>
        <v>0</v>
      </c>
      <c r="O46" s="71">
        <f t="shared" si="14"/>
        <v>1375</v>
      </c>
      <c r="P46" s="71">
        <f t="shared" si="4"/>
        <v>138</v>
      </c>
      <c r="Q46" s="71">
        <f t="shared" si="15"/>
        <v>138</v>
      </c>
      <c r="R46" s="35"/>
      <c r="W46" s="1" t="s">
        <v>7</v>
      </c>
      <c r="X46" s="1" t="s">
        <v>7</v>
      </c>
      <c r="Y46" t="str">
        <f>"&gt;="&amp;K26+l</f>
        <v>&gt;=24</v>
      </c>
      <c r="Z46" s="2" t="str">
        <f>"&lt;="&amp;K26+2*l-1</f>
        <v>&lt;=27</v>
      </c>
      <c r="AA46">
        <f t="shared" si="7"/>
        <v>0</v>
      </c>
      <c r="AB46">
        <f>DSUM(DB,$O$5,Y45:Z46)</f>
        <v>4942</v>
      </c>
      <c r="AC46">
        <f t="shared" si="8"/>
        <v>125</v>
      </c>
      <c r="AD46">
        <f t="shared" si="9"/>
        <v>1343</v>
      </c>
      <c r="AE46">
        <f t="shared" si="10"/>
        <v>0</v>
      </c>
      <c r="AH46">
        <v>20</v>
      </c>
      <c r="AI46">
        <f t="shared" si="6"/>
        <v>118</v>
      </c>
      <c r="AJ46" s="2">
        <f t="shared" si="11"/>
        <v>118</v>
      </c>
    </row>
    <row r="47" spans="2:36" x14ac:dyDescent="0.2">
      <c r="B47" s="34"/>
      <c r="C47" s="36"/>
      <c r="D47" s="36"/>
      <c r="E47" s="36"/>
      <c r="F47" s="36"/>
      <c r="G47" s="36"/>
      <c r="H47" s="36"/>
      <c r="I47" s="36"/>
      <c r="J47" s="36"/>
      <c r="K47" s="72">
        <v>41</v>
      </c>
      <c r="L47" s="69">
        <f t="shared" si="5"/>
        <v>138</v>
      </c>
      <c r="M47" s="69">
        <f t="shared" si="12"/>
        <v>5754</v>
      </c>
      <c r="N47" s="69">
        <f t="shared" si="13"/>
        <v>5599</v>
      </c>
      <c r="O47" s="69">
        <f t="shared" si="14"/>
        <v>1385</v>
      </c>
      <c r="P47" s="69">
        <f t="shared" si="4"/>
        <v>4352</v>
      </c>
      <c r="Q47" s="69">
        <f t="shared" si="15"/>
        <v>139</v>
      </c>
      <c r="R47" s="35"/>
      <c r="W47" t="str">
        <f>"&gt;="&amp;K27+l</f>
        <v>&gt;=25</v>
      </c>
      <c r="X47" s="2" t="str">
        <f>"&lt;="&amp;K27+2*l-1</f>
        <v>&lt;=28</v>
      </c>
      <c r="Y47" s="1" t="s">
        <v>7</v>
      </c>
      <c r="Z47" s="1" t="s">
        <v>7</v>
      </c>
      <c r="AA47">
        <f t="shared" si="7"/>
        <v>4985</v>
      </c>
      <c r="AB47">
        <f>DSUM(DB,$O$5,W46:X47)</f>
        <v>4981</v>
      </c>
      <c r="AC47">
        <f t="shared" si="8"/>
        <v>126</v>
      </c>
      <c r="AD47">
        <f t="shared" si="9"/>
        <v>122</v>
      </c>
      <c r="AE47">
        <f t="shared" si="10"/>
        <v>4831</v>
      </c>
      <c r="AH47">
        <v>21</v>
      </c>
      <c r="AI47">
        <f t="shared" si="6"/>
        <v>3757</v>
      </c>
      <c r="AJ47" s="2">
        <f t="shared" si="11"/>
        <v>119</v>
      </c>
    </row>
    <row r="48" spans="2:36" x14ac:dyDescent="0.2">
      <c r="B48" s="34"/>
      <c r="C48" s="36"/>
      <c r="D48" s="36"/>
      <c r="E48" s="36"/>
      <c r="F48" s="36"/>
      <c r="G48" s="36"/>
      <c r="H48" s="36"/>
      <c r="I48" s="36"/>
      <c r="J48" s="36"/>
      <c r="K48" s="70">
        <v>42</v>
      </c>
      <c r="L48" s="71">
        <f t="shared" si="5"/>
        <v>4352</v>
      </c>
      <c r="M48" s="71">
        <f t="shared" si="12"/>
        <v>0</v>
      </c>
      <c r="N48" s="71">
        <f t="shared" si="13"/>
        <v>0</v>
      </c>
      <c r="O48" s="71">
        <f t="shared" si="14"/>
        <v>1394</v>
      </c>
      <c r="P48" s="71">
        <f t="shared" si="4"/>
        <v>2958</v>
      </c>
      <c r="Q48" s="71">
        <f t="shared" si="15"/>
        <v>139</v>
      </c>
      <c r="R48" s="35"/>
      <c r="W48" s="1" t="s">
        <v>7</v>
      </c>
      <c r="X48" s="1" t="s">
        <v>7</v>
      </c>
      <c r="Y48" t="str">
        <f>"&gt;="&amp;K28+l</f>
        <v>&gt;=26</v>
      </c>
      <c r="Z48" s="2" t="str">
        <f>"&lt;="&amp;K28+2*l-1</f>
        <v>&lt;=29</v>
      </c>
      <c r="AA48">
        <f t="shared" si="7"/>
        <v>0</v>
      </c>
      <c r="AB48">
        <f>DSUM(DB,$O$5,Y47:Z48)</f>
        <v>5019</v>
      </c>
      <c r="AC48">
        <f t="shared" si="8"/>
        <v>127</v>
      </c>
      <c r="AD48">
        <f t="shared" si="9"/>
        <v>3876</v>
      </c>
      <c r="AE48">
        <f t="shared" si="10"/>
        <v>0</v>
      </c>
      <c r="AH48">
        <v>22</v>
      </c>
      <c r="AI48">
        <f t="shared" si="6"/>
        <v>2555</v>
      </c>
      <c r="AJ48" s="2">
        <f t="shared" si="11"/>
        <v>120</v>
      </c>
    </row>
    <row r="49" spans="2:36" x14ac:dyDescent="0.2">
      <c r="B49" s="34"/>
      <c r="C49" s="36"/>
      <c r="D49" s="36"/>
      <c r="E49" s="36"/>
      <c r="F49" s="36"/>
      <c r="G49" s="36"/>
      <c r="H49" s="36"/>
      <c r="I49" s="36"/>
      <c r="J49" s="36"/>
      <c r="K49" s="72">
        <v>43</v>
      </c>
      <c r="L49" s="69">
        <f t="shared" si="5"/>
        <v>2958</v>
      </c>
      <c r="M49" s="69">
        <f t="shared" si="12"/>
        <v>0</v>
      </c>
      <c r="N49" s="69">
        <f t="shared" si="13"/>
        <v>0</v>
      </c>
      <c r="O49" s="69">
        <f t="shared" si="14"/>
        <v>1404</v>
      </c>
      <c r="P49" s="69">
        <f t="shared" si="4"/>
        <v>1554</v>
      </c>
      <c r="Q49" s="69">
        <f t="shared" si="15"/>
        <v>140</v>
      </c>
      <c r="R49" s="35"/>
      <c r="W49" t="str">
        <f>"&gt;="&amp;K29+l</f>
        <v>&gt;=27</v>
      </c>
      <c r="X49" s="2" t="str">
        <f>"&lt;="&amp;K29+2*l-1</f>
        <v>&lt;=30</v>
      </c>
      <c r="Y49" s="1" t="s">
        <v>7</v>
      </c>
      <c r="Z49" s="1" t="s">
        <v>7</v>
      </c>
      <c r="AA49">
        <f t="shared" si="7"/>
        <v>0</v>
      </c>
      <c r="AB49">
        <f>DSUM(DB,$O$5,W48:X49)</f>
        <v>5058</v>
      </c>
      <c r="AC49">
        <f t="shared" si="8"/>
        <v>128</v>
      </c>
      <c r="AD49">
        <f t="shared" si="9"/>
        <v>2636</v>
      </c>
      <c r="AE49">
        <f t="shared" si="10"/>
        <v>0</v>
      </c>
      <c r="AH49">
        <v>23</v>
      </c>
      <c r="AI49">
        <f t="shared" si="6"/>
        <v>1343</v>
      </c>
      <c r="AJ49" s="2">
        <f t="shared" si="11"/>
        <v>121</v>
      </c>
    </row>
    <row r="50" spans="2:36" x14ac:dyDescent="0.2">
      <c r="B50" s="34"/>
      <c r="C50" s="36"/>
      <c r="D50" s="36"/>
      <c r="E50" s="36"/>
      <c r="F50" s="36"/>
      <c r="G50" s="36"/>
      <c r="H50" s="36"/>
      <c r="I50" s="36"/>
      <c r="J50" s="36"/>
      <c r="K50" s="70">
        <v>44</v>
      </c>
      <c r="L50" s="71">
        <f t="shared" si="5"/>
        <v>1554</v>
      </c>
      <c r="M50" s="71">
        <f t="shared" si="12"/>
        <v>0</v>
      </c>
      <c r="N50" s="71">
        <f t="shared" si="13"/>
        <v>0</v>
      </c>
      <c r="O50" s="71">
        <f t="shared" si="14"/>
        <v>1413</v>
      </c>
      <c r="P50" s="71">
        <f t="shared" si="4"/>
        <v>141</v>
      </c>
      <c r="Q50" s="71">
        <f t="shared" si="15"/>
        <v>141</v>
      </c>
      <c r="R50" s="35"/>
      <c r="W50" s="1" t="s">
        <v>7</v>
      </c>
      <c r="X50" s="1" t="s">
        <v>7</v>
      </c>
      <c r="Y50" t="str">
        <f>"&gt;="&amp;K30+l</f>
        <v>&gt;=28</v>
      </c>
      <c r="Z50" s="2" t="str">
        <f>"&lt;="&amp;K30+2*l-1</f>
        <v>&lt;=31</v>
      </c>
      <c r="AA50">
        <f t="shared" si="7"/>
        <v>0</v>
      </c>
      <c r="AB50">
        <f>DSUM(DB,$O$5,Y49:Z50)</f>
        <v>5096</v>
      </c>
      <c r="AC50">
        <f t="shared" si="8"/>
        <v>129</v>
      </c>
      <c r="AD50">
        <f t="shared" si="9"/>
        <v>1386</v>
      </c>
      <c r="AE50">
        <f t="shared" si="10"/>
        <v>0</v>
      </c>
      <c r="AH50">
        <v>24</v>
      </c>
      <c r="AI50">
        <f t="shared" si="6"/>
        <v>122</v>
      </c>
      <c r="AJ50" s="2">
        <f t="shared" si="11"/>
        <v>122</v>
      </c>
    </row>
    <row r="51" spans="2:36" x14ac:dyDescent="0.2">
      <c r="B51" s="34"/>
      <c r="C51" s="36"/>
      <c r="D51" s="36"/>
      <c r="E51" s="36"/>
      <c r="F51" s="36"/>
      <c r="G51" s="36"/>
      <c r="H51" s="36"/>
      <c r="I51" s="36"/>
      <c r="J51" s="36"/>
      <c r="K51" s="72">
        <v>45</v>
      </c>
      <c r="L51" s="69">
        <f t="shared" si="5"/>
        <v>141</v>
      </c>
      <c r="M51" s="69">
        <f t="shared" si="12"/>
        <v>5908</v>
      </c>
      <c r="N51" s="69">
        <f t="shared" si="13"/>
        <v>5754</v>
      </c>
      <c r="O51" s="69">
        <f t="shared" si="14"/>
        <v>1423</v>
      </c>
      <c r="P51" s="69">
        <f t="shared" si="4"/>
        <v>4472</v>
      </c>
      <c r="Q51" s="69">
        <f t="shared" si="15"/>
        <v>142</v>
      </c>
      <c r="R51" s="35"/>
      <c r="W51" t="str">
        <f>"&gt;="&amp;K31+l</f>
        <v>&gt;=29</v>
      </c>
      <c r="X51" s="2" t="str">
        <f>"&lt;="&amp;K31+2*l-1</f>
        <v>&lt;=32</v>
      </c>
      <c r="Y51" s="1" t="s">
        <v>7</v>
      </c>
      <c r="Z51" s="1" t="s">
        <v>7</v>
      </c>
      <c r="AA51">
        <f t="shared" si="7"/>
        <v>5138</v>
      </c>
      <c r="AB51">
        <f>DSUM(DB,$O$5,W50:X51)</f>
        <v>5134</v>
      </c>
      <c r="AC51">
        <f t="shared" si="8"/>
        <v>130</v>
      </c>
      <c r="AD51">
        <f t="shared" si="9"/>
        <v>126</v>
      </c>
      <c r="AE51">
        <f t="shared" si="10"/>
        <v>4985</v>
      </c>
      <c r="AH51">
        <v>25</v>
      </c>
      <c r="AI51">
        <f t="shared" si="6"/>
        <v>3876</v>
      </c>
      <c r="AJ51" s="2">
        <f t="shared" si="11"/>
        <v>123</v>
      </c>
    </row>
    <row r="52" spans="2:36" x14ac:dyDescent="0.2">
      <c r="B52" s="34"/>
      <c r="C52" s="36"/>
      <c r="D52" s="36"/>
      <c r="E52" s="36"/>
      <c r="F52" s="36"/>
      <c r="G52" s="36"/>
      <c r="H52" s="36"/>
      <c r="I52" s="36"/>
      <c r="J52" s="36"/>
      <c r="K52" s="70">
        <v>46</v>
      </c>
      <c r="L52" s="71">
        <f t="shared" si="5"/>
        <v>4472</v>
      </c>
      <c r="M52" s="71">
        <f t="shared" si="12"/>
        <v>0</v>
      </c>
      <c r="N52" s="71">
        <f t="shared" si="13"/>
        <v>0</v>
      </c>
      <c r="O52" s="71">
        <f t="shared" si="14"/>
        <v>1433</v>
      </c>
      <c r="P52" s="71">
        <f t="shared" si="4"/>
        <v>3039</v>
      </c>
      <c r="Q52" s="71">
        <f t="shared" si="15"/>
        <v>143</v>
      </c>
      <c r="R52" s="35"/>
      <c r="W52" s="1" t="s">
        <v>7</v>
      </c>
      <c r="X52" s="1" t="s">
        <v>7</v>
      </c>
      <c r="Y52" t="str">
        <f>"&gt;="&amp;K32+l</f>
        <v>&gt;=30</v>
      </c>
      <c r="Z52" s="2" t="str">
        <f>"&lt;="&amp;K32+2*l-1</f>
        <v>&lt;=33</v>
      </c>
      <c r="AA52">
        <f t="shared" si="7"/>
        <v>0</v>
      </c>
      <c r="AB52">
        <f>DSUM(DB,$O$5,Y51:Z52)</f>
        <v>5173</v>
      </c>
      <c r="AC52">
        <f t="shared" si="8"/>
        <v>131</v>
      </c>
      <c r="AD52">
        <f t="shared" si="9"/>
        <v>3995</v>
      </c>
      <c r="AE52">
        <f t="shared" si="10"/>
        <v>0</v>
      </c>
      <c r="AH52">
        <v>26</v>
      </c>
      <c r="AI52">
        <f t="shared" si="6"/>
        <v>2636</v>
      </c>
      <c r="AJ52" s="2">
        <f t="shared" si="11"/>
        <v>124</v>
      </c>
    </row>
    <row r="53" spans="2:36" x14ac:dyDescent="0.2">
      <c r="B53" s="34"/>
      <c r="C53" s="36"/>
      <c r="D53" s="36"/>
      <c r="E53" s="36"/>
      <c r="F53" s="36"/>
      <c r="G53" s="36"/>
      <c r="H53" s="36"/>
      <c r="I53" s="36"/>
      <c r="J53" s="36"/>
      <c r="K53" s="72">
        <v>47</v>
      </c>
      <c r="L53" s="69">
        <f t="shared" si="5"/>
        <v>3039</v>
      </c>
      <c r="M53" s="69">
        <f t="shared" si="12"/>
        <v>0</v>
      </c>
      <c r="N53" s="69">
        <f t="shared" si="13"/>
        <v>0</v>
      </c>
      <c r="O53" s="69">
        <f t="shared" si="14"/>
        <v>1442</v>
      </c>
      <c r="P53" s="69">
        <f t="shared" si="4"/>
        <v>1597</v>
      </c>
      <c r="Q53" s="69">
        <f t="shared" si="15"/>
        <v>144</v>
      </c>
      <c r="R53" s="35"/>
      <c r="W53" t="str">
        <f>"&gt;="&amp;K33+l</f>
        <v>&gt;=31</v>
      </c>
      <c r="X53" s="2" t="str">
        <f>"&lt;="&amp;K33+2*l-1</f>
        <v>&lt;=34</v>
      </c>
      <c r="Y53" s="1" t="s">
        <v>7</v>
      </c>
      <c r="Z53" s="1" t="s">
        <v>7</v>
      </c>
      <c r="AA53">
        <f t="shared" si="7"/>
        <v>0</v>
      </c>
      <c r="AB53">
        <f>DSUM(DB,$O$5,W52:X53)</f>
        <v>5211</v>
      </c>
      <c r="AC53">
        <f t="shared" si="8"/>
        <v>132</v>
      </c>
      <c r="AD53">
        <f t="shared" si="9"/>
        <v>2716</v>
      </c>
      <c r="AE53">
        <f t="shared" si="10"/>
        <v>0</v>
      </c>
      <c r="AH53">
        <v>27</v>
      </c>
      <c r="AI53">
        <f t="shared" si="6"/>
        <v>1386</v>
      </c>
      <c r="AJ53" s="2">
        <f t="shared" si="11"/>
        <v>125</v>
      </c>
    </row>
    <row r="54" spans="2:36" x14ac:dyDescent="0.2">
      <c r="B54" s="34"/>
      <c r="C54" s="36"/>
      <c r="D54" s="36"/>
      <c r="E54" s="36"/>
      <c r="F54" s="36"/>
      <c r="G54" s="36"/>
      <c r="H54" s="36"/>
      <c r="I54" s="36"/>
      <c r="J54" s="36"/>
      <c r="K54" s="70">
        <v>48</v>
      </c>
      <c r="L54" s="71">
        <f t="shared" si="5"/>
        <v>1597</v>
      </c>
      <c r="M54" s="71">
        <f t="shared" si="12"/>
        <v>0</v>
      </c>
      <c r="N54" s="71">
        <f t="shared" si="13"/>
        <v>0</v>
      </c>
      <c r="O54" s="71">
        <f t="shared" si="14"/>
        <v>1452</v>
      </c>
      <c r="P54" s="71">
        <f t="shared" si="4"/>
        <v>145</v>
      </c>
      <c r="Q54" s="71">
        <f t="shared" si="15"/>
        <v>145</v>
      </c>
      <c r="R54" s="35"/>
      <c r="W54" s="1" t="s">
        <v>7</v>
      </c>
      <c r="X54" s="1" t="s">
        <v>7</v>
      </c>
      <c r="Y54" t="str">
        <f>"&gt;="&amp;K34+l</f>
        <v>&gt;=32</v>
      </c>
      <c r="Z54" s="2" t="str">
        <f>"&lt;="&amp;K34+2*l-1</f>
        <v>&lt;=35</v>
      </c>
      <c r="AA54">
        <f t="shared" si="7"/>
        <v>0</v>
      </c>
      <c r="AB54">
        <f>DSUM(DB,$O$5,Y53:Z54)</f>
        <v>5250</v>
      </c>
      <c r="AC54">
        <f t="shared" si="8"/>
        <v>133</v>
      </c>
      <c r="AD54">
        <f t="shared" si="9"/>
        <v>1428</v>
      </c>
      <c r="AE54">
        <f t="shared" si="10"/>
        <v>0</v>
      </c>
      <c r="AH54">
        <v>28</v>
      </c>
      <c r="AI54">
        <f t="shared" si="6"/>
        <v>126</v>
      </c>
      <c r="AJ54" s="2">
        <f t="shared" si="11"/>
        <v>126</v>
      </c>
    </row>
    <row r="55" spans="2:36" x14ac:dyDescent="0.2">
      <c r="B55" s="34"/>
      <c r="C55" s="36"/>
      <c r="D55" s="36"/>
      <c r="E55" s="36"/>
      <c r="F55" s="36"/>
      <c r="G55" s="36"/>
      <c r="H55" s="36"/>
      <c r="I55" s="36"/>
      <c r="J55" s="36"/>
      <c r="K55" s="72">
        <v>49</v>
      </c>
      <c r="L55" s="69">
        <f t="shared" si="5"/>
        <v>145</v>
      </c>
      <c r="M55" s="69">
        <f t="shared" si="12"/>
        <v>6062</v>
      </c>
      <c r="N55" s="69">
        <f t="shared" si="13"/>
        <v>5908</v>
      </c>
      <c r="O55" s="69">
        <f t="shared" si="14"/>
        <v>1462</v>
      </c>
      <c r="P55" s="69">
        <f t="shared" si="4"/>
        <v>4591</v>
      </c>
      <c r="Q55" s="69">
        <f t="shared" si="15"/>
        <v>146</v>
      </c>
      <c r="R55" s="35"/>
      <c r="W55" t="str">
        <f>"&gt;="&amp;K35+l</f>
        <v>&gt;=33</v>
      </c>
      <c r="X55" s="2" t="str">
        <f>"&lt;="&amp;K35+2*l-1</f>
        <v>&lt;=36</v>
      </c>
      <c r="Y55" s="1" t="s">
        <v>7</v>
      </c>
      <c r="Z55" s="1" t="s">
        <v>7</v>
      </c>
      <c r="AA55">
        <f t="shared" si="7"/>
        <v>5293</v>
      </c>
      <c r="AB55">
        <f>DSUM(DB,$O$5,W54:X55)</f>
        <v>5289</v>
      </c>
      <c r="AC55">
        <f t="shared" si="8"/>
        <v>134</v>
      </c>
      <c r="AD55">
        <f t="shared" si="9"/>
        <v>130</v>
      </c>
      <c r="AE55">
        <f t="shared" si="10"/>
        <v>5138</v>
      </c>
      <c r="AH55">
        <v>29</v>
      </c>
      <c r="AI55">
        <f t="shared" si="6"/>
        <v>3995</v>
      </c>
      <c r="AJ55" s="2">
        <f t="shared" si="11"/>
        <v>127</v>
      </c>
    </row>
    <row r="56" spans="2:36" x14ac:dyDescent="0.2">
      <c r="B56" s="34"/>
      <c r="C56" s="36"/>
      <c r="D56" s="36"/>
      <c r="E56" s="36"/>
      <c r="F56" s="36"/>
      <c r="G56" s="36"/>
      <c r="H56" s="36"/>
      <c r="I56" s="36"/>
      <c r="J56" s="36"/>
      <c r="K56" s="70">
        <v>50</v>
      </c>
      <c r="L56" s="71">
        <f t="shared" si="5"/>
        <v>4591</v>
      </c>
      <c r="M56" s="71">
        <f t="shared" si="12"/>
        <v>0</v>
      </c>
      <c r="N56" s="71">
        <f t="shared" si="13"/>
        <v>0</v>
      </c>
      <c r="O56" s="71">
        <f t="shared" si="14"/>
        <v>1471</v>
      </c>
      <c r="P56" s="71">
        <f t="shared" si="4"/>
        <v>3120</v>
      </c>
      <c r="Q56" s="71">
        <f t="shared" si="15"/>
        <v>147</v>
      </c>
      <c r="R56" s="35"/>
      <c r="W56" s="1" t="s">
        <v>7</v>
      </c>
      <c r="X56" s="1" t="s">
        <v>7</v>
      </c>
      <c r="Y56" t="str">
        <f>"&gt;="&amp;K36+l</f>
        <v>&gt;=34</v>
      </c>
      <c r="Z56" s="2" t="str">
        <f>"&lt;="&amp;K36+2*l-1</f>
        <v>&lt;=37</v>
      </c>
      <c r="AA56">
        <f t="shared" si="7"/>
        <v>0</v>
      </c>
      <c r="AB56">
        <f>DSUM(DB,$O$5,Y55:Z56)</f>
        <v>5327</v>
      </c>
      <c r="AC56">
        <f t="shared" si="8"/>
        <v>135</v>
      </c>
      <c r="AD56">
        <f t="shared" si="9"/>
        <v>4115</v>
      </c>
      <c r="AE56">
        <f t="shared" si="10"/>
        <v>0</v>
      </c>
      <c r="AH56">
        <v>30</v>
      </c>
      <c r="AI56">
        <f t="shared" si="6"/>
        <v>2716</v>
      </c>
      <c r="AJ56" s="2">
        <f t="shared" si="11"/>
        <v>128</v>
      </c>
    </row>
    <row r="57" spans="2:36" x14ac:dyDescent="0.2">
      <c r="B57" s="34"/>
      <c r="C57" s="36"/>
      <c r="D57" s="36"/>
      <c r="E57" s="36"/>
      <c r="F57" s="36"/>
      <c r="G57" s="36"/>
      <c r="H57" s="36"/>
      <c r="I57" s="36"/>
      <c r="J57" s="36"/>
      <c r="K57" s="72">
        <v>51</v>
      </c>
      <c r="L57" s="69">
        <f t="shared" si="5"/>
        <v>3120</v>
      </c>
      <c r="M57" s="69">
        <f t="shared" si="12"/>
        <v>0</v>
      </c>
      <c r="N57" s="69">
        <f t="shared" si="13"/>
        <v>0</v>
      </c>
      <c r="O57" s="69">
        <f t="shared" si="14"/>
        <v>1481</v>
      </c>
      <c r="P57" s="69">
        <f t="shared" si="4"/>
        <v>1639</v>
      </c>
      <c r="Q57" s="69">
        <f t="shared" si="15"/>
        <v>148</v>
      </c>
      <c r="R57" s="35"/>
      <c r="W57" t="str">
        <f>"&gt;="&amp;K37+l</f>
        <v>&gt;=35</v>
      </c>
      <c r="X57" s="2" t="str">
        <f>"&lt;="&amp;K37+2*l-1</f>
        <v>&lt;=38</v>
      </c>
      <c r="Y57" s="1" t="s">
        <v>7</v>
      </c>
      <c r="Z57" s="1" t="s">
        <v>7</v>
      </c>
      <c r="AA57">
        <f t="shared" si="7"/>
        <v>0</v>
      </c>
      <c r="AB57">
        <f>DSUM(DB,$O$5,W56:X57)</f>
        <v>5366</v>
      </c>
      <c r="AC57">
        <f t="shared" si="8"/>
        <v>136</v>
      </c>
      <c r="AD57">
        <f t="shared" si="9"/>
        <v>2798</v>
      </c>
      <c r="AE57">
        <f t="shared" si="10"/>
        <v>0</v>
      </c>
      <c r="AH57">
        <v>31</v>
      </c>
      <c r="AI57">
        <f t="shared" si="6"/>
        <v>1428</v>
      </c>
      <c r="AJ57" s="2">
        <f t="shared" si="11"/>
        <v>129</v>
      </c>
    </row>
    <row r="58" spans="2:36" x14ac:dyDescent="0.2">
      <c r="B58" s="34"/>
      <c r="C58" s="36"/>
      <c r="D58" s="36"/>
      <c r="E58" s="36"/>
      <c r="F58" s="36"/>
      <c r="G58" s="36"/>
      <c r="H58" s="36"/>
      <c r="I58" s="36"/>
      <c r="J58" s="36"/>
      <c r="K58" s="70">
        <v>52</v>
      </c>
      <c r="L58" s="71">
        <f t="shared" si="5"/>
        <v>1639</v>
      </c>
      <c r="M58" s="71">
        <f t="shared" si="12"/>
        <v>0</v>
      </c>
      <c r="N58" s="71">
        <f t="shared" si="13"/>
        <v>0</v>
      </c>
      <c r="O58" s="71">
        <f t="shared" ref="O58:O89" si="16">ROUND(d+(K58-1)*winc,0)</f>
        <v>1490</v>
      </c>
      <c r="P58" s="71">
        <f>L58+N58-O58</f>
        <v>149</v>
      </c>
      <c r="Q58" s="71">
        <f t="shared" si="15"/>
        <v>149</v>
      </c>
      <c r="R58" s="35"/>
      <c r="W58" s="1" t="s">
        <v>7</v>
      </c>
      <c r="X58" s="1" t="s">
        <v>7</v>
      </c>
      <c r="Y58" t="str">
        <f>"&gt;="&amp;K38+l</f>
        <v>&gt;=36</v>
      </c>
      <c r="Z58" s="2" t="str">
        <f>"&lt;="&amp;K38+2*l-1</f>
        <v>&lt;=39</v>
      </c>
      <c r="AA58">
        <f t="shared" si="7"/>
        <v>0</v>
      </c>
      <c r="AB58">
        <f>DSUM(DB,$O$5,Y57:Z58)</f>
        <v>5404</v>
      </c>
      <c r="AC58">
        <f t="shared" si="8"/>
        <v>137</v>
      </c>
      <c r="AD58">
        <f t="shared" si="9"/>
        <v>1471</v>
      </c>
      <c r="AE58">
        <f t="shared" si="10"/>
        <v>0</v>
      </c>
      <c r="AH58">
        <v>32</v>
      </c>
      <c r="AI58">
        <f t="shared" ref="AI58:AI89" si="17">P38</f>
        <v>130</v>
      </c>
      <c r="AJ58" s="2">
        <f t="shared" si="11"/>
        <v>130</v>
      </c>
    </row>
    <row r="59" spans="2:36" ht="13.5" thickBot="1" x14ac:dyDescent="0.25">
      <c r="B59" s="38"/>
      <c r="C59" s="40"/>
      <c r="D59" s="40"/>
      <c r="E59" s="40"/>
      <c r="F59" s="40"/>
      <c r="G59" s="40"/>
      <c r="H59" s="40"/>
      <c r="I59" s="40"/>
      <c r="J59" s="40"/>
      <c r="K59" s="44">
        <v>53</v>
      </c>
      <c r="L59" s="45">
        <f t="shared" si="5"/>
        <v>149</v>
      </c>
      <c r="M59" s="45">
        <f t="shared" si="12"/>
        <v>0</v>
      </c>
      <c r="N59" s="45">
        <f t="shared" si="13"/>
        <v>0</v>
      </c>
      <c r="O59" s="45">
        <f t="shared" si="16"/>
        <v>1500</v>
      </c>
      <c r="P59" s="45">
        <f t="shared" ref="P59:P110" si="18">L59+N59-O59</f>
        <v>-1351</v>
      </c>
      <c r="Q59" s="45">
        <f t="shared" si="15"/>
        <v>150</v>
      </c>
      <c r="R59" s="43"/>
      <c r="W59" t="str">
        <f>"&gt;="&amp;K39+l</f>
        <v>&gt;=37</v>
      </c>
      <c r="X59" s="2" t="str">
        <f>"&lt;="&amp;K39+2*l-1</f>
        <v>&lt;=40</v>
      </c>
      <c r="Y59" s="1" t="s">
        <v>7</v>
      </c>
      <c r="Z59" s="1" t="s">
        <v>7</v>
      </c>
      <c r="AA59">
        <f t="shared" ref="AA59:AA90" si="19">IF(OR(frw=K39,MOD(K39-frw,l)=0),AB59+AC59-AD59,0)</f>
        <v>5446</v>
      </c>
      <c r="AB59">
        <f>DSUM(DB,$O$5,W58:X59)</f>
        <v>5442</v>
      </c>
      <c r="AC59">
        <f t="shared" ref="AC59:AC90" si="20">INDEX(DB,K39+2*l+1,7)</f>
        <v>138</v>
      </c>
      <c r="AD59">
        <f t="shared" ref="AD59:AD90" si="21">INDEX(DB,K39+l+2,2)</f>
        <v>134</v>
      </c>
      <c r="AE59">
        <f t="shared" ref="AE59:AE90" si="22">IF(K39-l&lt;frw,0,IF(MOD(K39-frw,l)=0,INDEX($AA$27:$AD$78,K39-l,1),0))</f>
        <v>5293</v>
      </c>
      <c r="AH59">
        <v>33</v>
      </c>
      <c r="AI59">
        <f t="shared" si="17"/>
        <v>4115</v>
      </c>
      <c r="AJ59" s="2">
        <f t="shared" si="11"/>
        <v>131</v>
      </c>
    </row>
    <row r="60" spans="2:36" ht="13.5" thickTop="1" x14ac:dyDescent="0.2">
      <c r="K60" s="7">
        <v>54</v>
      </c>
      <c r="L60" s="8">
        <f t="shared" si="5"/>
        <v>-1351</v>
      </c>
      <c r="M60" s="8">
        <f t="shared" si="12"/>
        <v>0</v>
      </c>
      <c r="N60" s="8">
        <f t="shared" si="13"/>
        <v>0</v>
      </c>
      <c r="O60" s="8">
        <f t="shared" si="16"/>
        <v>1510</v>
      </c>
      <c r="P60" s="8">
        <f t="shared" si="18"/>
        <v>-2861</v>
      </c>
      <c r="Q60" s="8">
        <f t="shared" si="15"/>
        <v>151</v>
      </c>
      <c r="W60" s="1" t="s">
        <v>7</v>
      </c>
      <c r="X60" s="1" t="s">
        <v>7</v>
      </c>
      <c r="Y60" t="str">
        <f>"&gt;="&amp;K40+l</f>
        <v>&gt;=38</v>
      </c>
      <c r="Z60" s="2" t="str">
        <f>"&lt;="&amp;K40+2*l-1</f>
        <v>&lt;=41</v>
      </c>
      <c r="AA60">
        <f t="shared" si="19"/>
        <v>0</v>
      </c>
      <c r="AB60">
        <f>DSUM(DB,$O$5,Y59:Z60)</f>
        <v>5481</v>
      </c>
      <c r="AC60">
        <f t="shared" si="20"/>
        <v>139</v>
      </c>
      <c r="AD60">
        <f t="shared" si="21"/>
        <v>4234</v>
      </c>
      <c r="AE60">
        <f t="shared" si="22"/>
        <v>0</v>
      </c>
      <c r="AH60">
        <v>34</v>
      </c>
      <c r="AI60">
        <f t="shared" si="17"/>
        <v>2798</v>
      </c>
      <c r="AJ60" s="2">
        <f t="shared" si="11"/>
        <v>132</v>
      </c>
    </row>
    <row r="61" spans="2:36" x14ac:dyDescent="0.2">
      <c r="K61" s="7">
        <v>55</v>
      </c>
      <c r="L61" s="8">
        <f t="shared" si="5"/>
        <v>-2861</v>
      </c>
      <c r="M61" s="8">
        <f t="shared" si="12"/>
        <v>0</v>
      </c>
      <c r="N61" s="8">
        <f t="shared" si="13"/>
        <v>0</v>
      </c>
      <c r="O61" s="8">
        <f t="shared" si="16"/>
        <v>1519</v>
      </c>
      <c r="P61" s="8">
        <f t="shared" si="18"/>
        <v>-4380</v>
      </c>
      <c r="Q61" s="8">
        <f t="shared" si="15"/>
        <v>152</v>
      </c>
      <c r="W61" t="str">
        <f>"&gt;="&amp;K41+l</f>
        <v>&gt;=39</v>
      </c>
      <c r="X61" s="2" t="str">
        <f>"&lt;="&amp;K41+2*l-1</f>
        <v>&lt;=42</v>
      </c>
      <c r="Y61" s="1" t="s">
        <v>7</v>
      </c>
      <c r="Z61" s="1" t="s">
        <v>7</v>
      </c>
      <c r="AA61">
        <f t="shared" si="19"/>
        <v>0</v>
      </c>
      <c r="AB61">
        <f>DSUM(DB,$O$5,W60:X61)</f>
        <v>5519</v>
      </c>
      <c r="AC61">
        <f t="shared" si="20"/>
        <v>139</v>
      </c>
      <c r="AD61">
        <f t="shared" si="21"/>
        <v>2878</v>
      </c>
      <c r="AE61">
        <f t="shared" si="22"/>
        <v>0</v>
      </c>
      <c r="AH61">
        <v>35</v>
      </c>
      <c r="AI61">
        <f t="shared" si="17"/>
        <v>1471</v>
      </c>
      <c r="AJ61" s="2">
        <f t="shared" si="11"/>
        <v>133</v>
      </c>
    </row>
    <row r="62" spans="2:36" x14ac:dyDescent="0.2">
      <c r="K62" s="7">
        <v>56</v>
      </c>
      <c r="L62" s="8">
        <f t="shared" si="5"/>
        <v>-4380</v>
      </c>
      <c r="M62" s="8">
        <f t="shared" si="12"/>
        <v>0</v>
      </c>
      <c r="N62" s="8">
        <f t="shared" si="13"/>
        <v>0</v>
      </c>
      <c r="O62" s="8">
        <f t="shared" si="16"/>
        <v>1529</v>
      </c>
      <c r="P62" s="8">
        <f t="shared" si="18"/>
        <v>-5909</v>
      </c>
      <c r="Q62" s="8">
        <f t="shared" si="15"/>
        <v>153</v>
      </c>
      <c r="W62" s="1" t="s">
        <v>7</v>
      </c>
      <c r="X62" s="1" t="s">
        <v>7</v>
      </c>
      <c r="Y62" t="str">
        <f>"&gt;="&amp;K42+l</f>
        <v>&gt;=40</v>
      </c>
      <c r="Z62" s="2" t="str">
        <f>"&lt;="&amp;K42+2*l-1</f>
        <v>&lt;=43</v>
      </c>
      <c r="AA62">
        <f t="shared" si="19"/>
        <v>0</v>
      </c>
      <c r="AB62">
        <f>DSUM(DB,$O$5,Y61:Z62)</f>
        <v>5558</v>
      </c>
      <c r="AC62">
        <f t="shared" si="20"/>
        <v>140</v>
      </c>
      <c r="AD62">
        <f t="shared" si="21"/>
        <v>1513</v>
      </c>
      <c r="AE62">
        <f t="shared" si="22"/>
        <v>0</v>
      </c>
      <c r="AH62">
        <v>36</v>
      </c>
      <c r="AI62">
        <f t="shared" si="17"/>
        <v>134</v>
      </c>
      <c r="AJ62" s="2">
        <f t="shared" si="11"/>
        <v>134</v>
      </c>
    </row>
    <row r="63" spans="2:36" x14ac:dyDescent="0.2">
      <c r="K63" s="7">
        <v>57</v>
      </c>
      <c r="L63" s="8">
        <f t="shared" si="5"/>
        <v>-5909</v>
      </c>
      <c r="M63" s="8">
        <f t="shared" si="12"/>
        <v>0</v>
      </c>
      <c r="N63" s="8">
        <f t="shared" si="13"/>
        <v>0</v>
      </c>
      <c r="O63" s="8">
        <f t="shared" si="16"/>
        <v>1538</v>
      </c>
      <c r="P63" s="8">
        <f t="shared" si="18"/>
        <v>-7447</v>
      </c>
      <c r="Q63" s="8">
        <f t="shared" si="15"/>
        <v>154</v>
      </c>
      <c r="W63" t="str">
        <f>"&gt;="&amp;K43+l</f>
        <v>&gt;=41</v>
      </c>
      <c r="X63" s="2" t="str">
        <f>"&lt;="&amp;K43+2*l-1</f>
        <v>&lt;=44</v>
      </c>
      <c r="Y63" s="1" t="s">
        <v>7</v>
      </c>
      <c r="Z63" s="1" t="s">
        <v>7</v>
      </c>
      <c r="AA63">
        <f t="shared" si="19"/>
        <v>5599</v>
      </c>
      <c r="AB63">
        <f>DSUM(DB,$O$5,W62:X63)</f>
        <v>5596</v>
      </c>
      <c r="AC63">
        <f t="shared" si="20"/>
        <v>141</v>
      </c>
      <c r="AD63">
        <f t="shared" si="21"/>
        <v>138</v>
      </c>
      <c r="AE63">
        <f t="shared" si="22"/>
        <v>5446</v>
      </c>
      <c r="AH63">
        <v>37</v>
      </c>
      <c r="AI63">
        <f t="shared" si="17"/>
        <v>4234</v>
      </c>
      <c r="AJ63" s="2">
        <f t="shared" si="11"/>
        <v>135</v>
      </c>
    </row>
    <row r="64" spans="2:36" x14ac:dyDescent="0.2">
      <c r="K64" s="7">
        <v>58</v>
      </c>
      <c r="L64" s="8">
        <f t="shared" si="5"/>
        <v>-7447</v>
      </c>
      <c r="M64" s="8">
        <f t="shared" si="12"/>
        <v>0</v>
      </c>
      <c r="N64" s="8">
        <f t="shared" si="13"/>
        <v>0</v>
      </c>
      <c r="O64" s="8">
        <f t="shared" si="16"/>
        <v>1548</v>
      </c>
      <c r="P64" s="8">
        <f t="shared" si="18"/>
        <v>-8995</v>
      </c>
      <c r="Q64" s="8">
        <f t="shared" si="15"/>
        <v>155</v>
      </c>
      <c r="W64" s="1" t="s">
        <v>7</v>
      </c>
      <c r="X64" s="1" t="s">
        <v>7</v>
      </c>
      <c r="Y64" t="str">
        <f>"&gt;="&amp;K44+l</f>
        <v>&gt;=42</v>
      </c>
      <c r="Z64" s="2" t="str">
        <f>"&lt;="&amp;K44+2*l-1</f>
        <v>&lt;=45</v>
      </c>
      <c r="AA64">
        <f t="shared" si="19"/>
        <v>0</v>
      </c>
      <c r="AB64">
        <f>DSUM(DB,$O$5,Y63:Z64)</f>
        <v>5634</v>
      </c>
      <c r="AC64">
        <f t="shared" si="20"/>
        <v>142</v>
      </c>
      <c r="AD64">
        <f t="shared" si="21"/>
        <v>4352</v>
      </c>
      <c r="AE64">
        <f t="shared" si="22"/>
        <v>0</v>
      </c>
      <c r="AH64">
        <v>38</v>
      </c>
      <c r="AI64">
        <f t="shared" si="17"/>
        <v>2878</v>
      </c>
      <c r="AJ64" s="2">
        <f t="shared" si="11"/>
        <v>136</v>
      </c>
    </row>
    <row r="65" spans="11:36" x14ac:dyDescent="0.2">
      <c r="K65" s="7">
        <v>59</v>
      </c>
      <c r="L65" s="8">
        <f t="shared" si="5"/>
        <v>-8995</v>
      </c>
      <c r="M65" s="8">
        <f t="shared" si="12"/>
        <v>0</v>
      </c>
      <c r="N65" s="8">
        <f t="shared" si="13"/>
        <v>0</v>
      </c>
      <c r="O65" s="8">
        <f t="shared" si="16"/>
        <v>1558</v>
      </c>
      <c r="P65" s="8">
        <f t="shared" si="18"/>
        <v>-10553</v>
      </c>
      <c r="Q65" s="8">
        <f t="shared" si="15"/>
        <v>156</v>
      </c>
      <c r="W65" t="str">
        <f>"&gt;="&amp;K45+l</f>
        <v>&gt;=43</v>
      </c>
      <c r="X65" s="2" t="str">
        <f>"&lt;="&amp;K45+2*l-1</f>
        <v>&lt;=46</v>
      </c>
      <c r="Y65" s="1" t="s">
        <v>7</v>
      </c>
      <c r="Z65" s="1" t="s">
        <v>7</v>
      </c>
      <c r="AA65">
        <f t="shared" si="19"/>
        <v>0</v>
      </c>
      <c r="AB65">
        <f>DSUM(DB,$O$5,W64:X65)</f>
        <v>5673</v>
      </c>
      <c r="AC65">
        <f t="shared" si="20"/>
        <v>143</v>
      </c>
      <c r="AD65">
        <f t="shared" si="21"/>
        <v>2958</v>
      </c>
      <c r="AE65">
        <f t="shared" si="22"/>
        <v>0</v>
      </c>
      <c r="AH65">
        <v>39</v>
      </c>
      <c r="AI65">
        <f t="shared" si="17"/>
        <v>1513</v>
      </c>
      <c r="AJ65" s="2">
        <f t="shared" si="11"/>
        <v>137</v>
      </c>
    </row>
    <row r="66" spans="11:36" x14ac:dyDescent="0.2">
      <c r="K66" s="7">
        <v>60</v>
      </c>
      <c r="L66" s="8">
        <f t="shared" si="5"/>
        <v>-10553</v>
      </c>
      <c r="M66" s="8">
        <f t="shared" si="12"/>
        <v>0</v>
      </c>
      <c r="N66" s="8">
        <f t="shared" si="13"/>
        <v>0</v>
      </c>
      <c r="O66" s="8">
        <f t="shared" si="16"/>
        <v>1567</v>
      </c>
      <c r="P66" s="8">
        <f t="shared" si="18"/>
        <v>-12120</v>
      </c>
      <c r="Q66" s="8">
        <f t="shared" si="15"/>
        <v>157</v>
      </c>
      <c r="W66" s="1" t="s">
        <v>7</v>
      </c>
      <c r="X66" s="1" t="s">
        <v>7</v>
      </c>
      <c r="Y66" t="str">
        <f>"&gt;="&amp;K46+l</f>
        <v>&gt;=44</v>
      </c>
      <c r="Z66" s="2" t="str">
        <f>"&lt;="&amp;K46+2*l-1</f>
        <v>&lt;=47</v>
      </c>
      <c r="AA66">
        <f t="shared" si="19"/>
        <v>0</v>
      </c>
      <c r="AB66">
        <f>DSUM(DB,$O$5,Y65:Z66)</f>
        <v>5711</v>
      </c>
      <c r="AC66">
        <f t="shared" si="20"/>
        <v>144</v>
      </c>
      <c r="AD66">
        <f t="shared" si="21"/>
        <v>1554</v>
      </c>
      <c r="AE66">
        <f t="shared" si="22"/>
        <v>0</v>
      </c>
      <c r="AH66">
        <v>40</v>
      </c>
      <c r="AI66">
        <f t="shared" si="17"/>
        <v>138</v>
      </c>
      <c r="AJ66" s="2">
        <f t="shared" si="11"/>
        <v>138</v>
      </c>
    </row>
    <row r="67" spans="11:36" x14ac:dyDescent="0.2">
      <c r="K67" s="7">
        <v>61</v>
      </c>
      <c r="L67" s="8">
        <f t="shared" si="5"/>
        <v>-12120</v>
      </c>
      <c r="M67" s="8">
        <f t="shared" si="12"/>
        <v>0</v>
      </c>
      <c r="N67" s="8">
        <f t="shared" si="13"/>
        <v>0</v>
      </c>
      <c r="O67" s="8">
        <f t="shared" si="16"/>
        <v>1577</v>
      </c>
      <c r="P67" s="8">
        <f t="shared" si="18"/>
        <v>-13697</v>
      </c>
      <c r="Q67" s="8">
        <f t="shared" si="15"/>
        <v>158</v>
      </c>
      <c r="W67" t="str">
        <f>"&gt;="&amp;K47+l</f>
        <v>&gt;=45</v>
      </c>
      <c r="X67" s="2" t="str">
        <f>"&lt;="&amp;K47+2*l-1</f>
        <v>&lt;=48</v>
      </c>
      <c r="Y67" s="1" t="s">
        <v>7</v>
      </c>
      <c r="Z67" s="1" t="s">
        <v>7</v>
      </c>
      <c r="AA67">
        <f t="shared" si="19"/>
        <v>5754</v>
      </c>
      <c r="AB67">
        <f>DSUM(DB,$O$5,W66:X67)</f>
        <v>5750</v>
      </c>
      <c r="AC67">
        <f t="shared" si="20"/>
        <v>145</v>
      </c>
      <c r="AD67">
        <f t="shared" si="21"/>
        <v>141</v>
      </c>
      <c r="AE67">
        <f t="shared" si="22"/>
        <v>5599</v>
      </c>
      <c r="AH67">
        <v>41</v>
      </c>
      <c r="AI67">
        <f t="shared" si="17"/>
        <v>4352</v>
      </c>
      <c r="AJ67" s="2">
        <f t="shared" si="11"/>
        <v>139</v>
      </c>
    </row>
    <row r="68" spans="11:36" x14ac:dyDescent="0.2">
      <c r="K68" s="7">
        <v>62</v>
      </c>
      <c r="L68" s="8">
        <f t="shared" si="5"/>
        <v>-13697</v>
      </c>
      <c r="M68" s="8">
        <f t="shared" si="12"/>
        <v>0</v>
      </c>
      <c r="N68" s="8">
        <f t="shared" si="13"/>
        <v>0</v>
      </c>
      <c r="O68" s="8">
        <f t="shared" si="16"/>
        <v>1587</v>
      </c>
      <c r="P68" s="8">
        <f t="shared" si="18"/>
        <v>-15284</v>
      </c>
      <c r="Q68" s="8">
        <f t="shared" si="15"/>
        <v>159</v>
      </c>
      <c r="W68" s="1" t="s">
        <v>7</v>
      </c>
      <c r="X68" s="1" t="s">
        <v>7</v>
      </c>
      <c r="Y68" t="str">
        <f>"&gt;="&amp;K48+l</f>
        <v>&gt;=46</v>
      </c>
      <c r="Z68" s="2" t="str">
        <f>"&lt;="&amp;K48+2*l-1</f>
        <v>&lt;=49</v>
      </c>
      <c r="AA68">
        <f t="shared" si="19"/>
        <v>0</v>
      </c>
      <c r="AB68">
        <f>DSUM(DB,$O$5,Y67:Z68)</f>
        <v>5789</v>
      </c>
      <c r="AC68">
        <f t="shared" si="20"/>
        <v>146</v>
      </c>
      <c r="AD68">
        <f t="shared" si="21"/>
        <v>4472</v>
      </c>
      <c r="AE68">
        <f t="shared" si="22"/>
        <v>0</v>
      </c>
      <c r="AH68">
        <v>42</v>
      </c>
      <c r="AI68">
        <f t="shared" si="17"/>
        <v>2958</v>
      </c>
      <c r="AJ68" s="2">
        <f t="shared" si="11"/>
        <v>139</v>
      </c>
    </row>
    <row r="69" spans="11:36" x14ac:dyDescent="0.2">
      <c r="K69" s="7">
        <v>63</v>
      </c>
      <c r="L69" s="8">
        <f t="shared" si="5"/>
        <v>-15284</v>
      </c>
      <c r="M69" s="8">
        <f t="shared" si="12"/>
        <v>0</v>
      </c>
      <c r="N69" s="8">
        <f t="shared" si="13"/>
        <v>0</v>
      </c>
      <c r="O69" s="8">
        <f t="shared" si="16"/>
        <v>1596</v>
      </c>
      <c r="P69" s="8">
        <f t="shared" si="18"/>
        <v>-16880</v>
      </c>
      <c r="Q69" s="8">
        <f t="shared" si="15"/>
        <v>160</v>
      </c>
      <c r="W69" t="str">
        <f>"&gt;="&amp;K49+l</f>
        <v>&gt;=47</v>
      </c>
      <c r="X69" s="2" t="str">
        <f>"&lt;="&amp;K49+2*l-1</f>
        <v>&lt;=50</v>
      </c>
      <c r="Y69" s="1" t="s">
        <v>7</v>
      </c>
      <c r="Z69" s="1" t="s">
        <v>7</v>
      </c>
      <c r="AA69">
        <f t="shared" si="19"/>
        <v>0</v>
      </c>
      <c r="AB69">
        <f>DSUM(DB,$O$5,W68:X69)</f>
        <v>5827</v>
      </c>
      <c r="AC69">
        <f t="shared" si="20"/>
        <v>147</v>
      </c>
      <c r="AD69">
        <f t="shared" si="21"/>
        <v>3039</v>
      </c>
      <c r="AE69">
        <f t="shared" si="22"/>
        <v>0</v>
      </c>
      <c r="AH69">
        <v>43</v>
      </c>
      <c r="AI69">
        <f t="shared" si="17"/>
        <v>1554</v>
      </c>
      <c r="AJ69" s="2">
        <f t="shared" si="11"/>
        <v>140</v>
      </c>
    </row>
    <row r="70" spans="11:36" x14ac:dyDescent="0.2">
      <c r="K70" s="7">
        <v>64</v>
      </c>
      <c r="L70" s="8">
        <f t="shared" si="5"/>
        <v>-16880</v>
      </c>
      <c r="M70" s="8">
        <f t="shared" si="12"/>
        <v>0</v>
      </c>
      <c r="N70" s="8">
        <f t="shared" si="13"/>
        <v>0</v>
      </c>
      <c r="O70" s="8">
        <f t="shared" si="16"/>
        <v>1606</v>
      </c>
      <c r="P70" s="8">
        <f t="shared" si="18"/>
        <v>-18486</v>
      </c>
      <c r="Q70" s="8">
        <f t="shared" si="15"/>
        <v>161</v>
      </c>
      <c r="W70" s="1" t="s">
        <v>7</v>
      </c>
      <c r="X70" s="1" t="s">
        <v>7</v>
      </c>
      <c r="Y70" t="str">
        <f>"&gt;="&amp;K50+l</f>
        <v>&gt;=48</v>
      </c>
      <c r="Z70" s="2" t="str">
        <f>"&lt;="&amp;K50+2*l-1</f>
        <v>&lt;=51</v>
      </c>
      <c r="AA70">
        <f t="shared" si="19"/>
        <v>0</v>
      </c>
      <c r="AB70">
        <f>DSUM(DB,$O$5,Y69:Z70)</f>
        <v>5866</v>
      </c>
      <c r="AC70">
        <f t="shared" si="20"/>
        <v>148</v>
      </c>
      <c r="AD70">
        <f t="shared" si="21"/>
        <v>1597</v>
      </c>
      <c r="AE70">
        <f t="shared" si="22"/>
        <v>0</v>
      </c>
      <c r="AH70">
        <v>44</v>
      </c>
      <c r="AI70">
        <f t="shared" si="17"/>
        <v>141</v>
      </c>
      <c r="AJ70" s="2">
        <f t="shared" si="11"/>
        <v>141</v>
      </c>
    </row>
    <row r="71" spans="11:36" x14ac:dyDescent="0.2">
      <c r="K71" s="7">
        <v>65</v>
      </c>
      <c r="L71" s="8">
        <f t="shared" si="5"/>
        <v>-18486</v>
      </c>
      <c r="M71" s="8">
        <f t="shared" ref="M71:M102" si="23">IF(OR(frw=K71,MOD(K71-frw,l)=0),AA91,0)</f>
        <v>0</v>
      </c>
      <c r="N71" s="8">
        <f t="shared" ref="N71:N102" si="24">AE91</f>
        <v>0</v>
      </c>
      <c r="O71" s="8">
        <f t="shared" si="16"/>
        <v>1615</v>
      </c>
      <c r="P71" s="8">
        <f t="shared" si="18"/>
        <v>-20101</v>
      </c>
      <c r="Q71" s="8">
        <f t="shared" ref="Q71:Q102" si="25">ROUND(O71*ssp,0)</f>
        <v>162</v>
      </c>
      <c r="W71" t="str">
        <f>"&gt;="&amp;K51+l</f>
        <v>&gt;=49</v>
      </c>
      <c r="X71" s="2" t="str">
        <f>"&lt;="&amp;K51+2*l-1</f>
        <v>&lt;=52</v>
      </c>
      <c r="Y71" s="1" t="s">
        <v>7</v>
      </c>
      <c r="Z71" s="1" t="s">
        <v>7</v>
      </c>
      <c r="AA71">
        <f t="shared" si="19"/>
        <v>5908</v>
      </c>
      <c r="AB71">
        <f>DSUM(DB,$O$5,W70:X71)</f>
        <v>5904</v>
      </c>
      <c r="AC71">
        <f t="shared" si="20"/>
        <v>149</v>
      </c>
      <c r="AD71">
        <f t="shared" si="21"/>
        <v>145</v>
      </c>
      <c r="AE71">
        <f t="shared" si="22"/>
        <v>5754</v>
      </c>
      <c r="AH71">
        <v>45</v>
      </c>
      <c r="AI71">
        <f t="shared" si="17"/>
        <v>4472</v>
      </c>
      <c r="AJ71" s="2">
        <f t="shared" si="11"/>
        <v>142</v>
      </c>
    </row>
    <row r="72" spans="11:36" x14ac:dyDescent="0.2">
      <c r="K72" s="7">
        <v>66</v>
      </c>
      <c r="L72" s="8">
        <f t="shared" si="5"/>
        <v>-20101</v>
      </c>
      <c r="M72" s="8">
        <f t="shared" si="23"/>
        <v>0</v>
      </c>
      <c r="N72" s="8">
        <f t="shared" si="24"/>
        <v>0</v>
      </c>
      <c r="O72" s="8">
        <f t="shared" si="16"/>
        <v>1625</v>
      </c>
      <c r="P72" s="8">
        <f t="shared" si="18"/>
        <v>-21726</v>
      </c>
      <c r="Q72" s="8">
        <f t="shared" si="25"/>
        <v>163</v>
      </c>
      <c r="W72" s="1" t="s">
        <v>7</v>
      </c>
      <c r="X72" s="1" t="s">
        <v>7</v>
      </c>
      <c r="Y72" t="str">
        <f>"&gt;="&amp;K52+l</f>
        <v>&gt;=50</v>
      </c>
      <c r="Z72" s="2" t="str">
        <f>"&lt;="&amp;K52+2*l-1</f>
        <v>&lt;=53</v>
      </c>
      <c r="AA72">
        <f t="shared" si="19"/>
        <v>0</v>
      </c>
      <c r="AB72">
        <f>DSUM(DB,$O$5,Y71:Z72)</f>
        <v>5942</v>
      </c>
      <c r="AC72">
        <f t="shared" si="20"/>
        <v>150</v>
      </c>
      <c r="AD72">
        <f t="shared" si="21"/>
        <v>4591</v>
      </c>
      <c r="AE72">
        <f t="shared" si="22"/>
        <v>0</v>
      </c>
      <c r="AH72">
        <v>46</v>
      </c>
      <c r="AI72">
        <f t="shared" si="17"/>
        <v>3039</v>
      </c>
      <c r="AJ72" s="2">
        <f t="shared" si="11"/>
        <v>143</v>
      </c>
    </row>
    <row r="73" spans="11:36" x14ac:dyDescent="0.2">
      <c r="K73" s="7">
        <v>67</v>
      </c>
      <c r="L73" s="8">
        <f t="shared" ref="L73:L110" si="26">P72</f>
        <v>-21726</v>
      </c>
      <c r="M73" s="8">
        <f t="shared" si="23"/>
        <v>0</v>
      </c>
      <c r="N73" s="8">
        <f t="shared" si="24"/>
        <v>0</v>
      </c>
      <c r="O73" s="8">
        <f t="shared" si="16"/>
        <v>1635</v>
      </c>
      <c r="P73" s="8">
        <f t="shared" si="18"/>
        <v>-23361</v>
      </c>
      <c r="Q73" s="8">
        <f t="shared" si="25"/>
        <v>164</v>
      </c>
      <c r="W73" t="str">
        <f>"&gt;="&amp;K53+l</f>
        <v>&gt;=51</v>
      </c>
      <c r="X73" s="2" t="str">
        <f>"&lt;="&amp;K53+2*l-1</f>
        <v>&lt;=54</v>
      </c>
      <c r="Y73" s="1" t="s">
        <v>7</v>
      </c>
      <c r="Z73" s="1" t="s">
        <v>7</v>
      </c>
      <c r="AA73">
        <f t="shared" si="19"/>
        <v>0</v>
      </c>
      <c r="AB73">
        <f>DSUM(DB,$O$5,W72:X73)</f>
        <v>5981</v>
      </c>
      <c r="AC73">
        <f t="shared" si="20"/>
        <v>151</v>
      </c>
      <c r="AD73">
        <f t="shared" si="21"/>
        <v>3120</v>
      </c>
      <c r="AE73">
        <f t="shared" si="22"/>
        <v>0</v>
      </c>
      <c r="AH73">
        <v>47</v>
      </c>
      <c r="AI73">
        <f t="shared" si="17"/>
        <v>1597</v>
      </c>
      <c r="AJ73" s="2">
        <f t="shared" si="11"/>
        <v>144</v>
      </c>
    </row>
    <row r="74" spans="11:36" x14ac:dyDescent="0.2">
      <c r="K74" s="7">
        <v>68</v>
      </c>
      <c r="L74" s="8">
        <f t="shared" si="26"/>
        <v>-23361</v>
      </c>
      <c r="M74" s="8">
        <f t="shared" si="23"/>
        <v>0</v>
      </c>
      <c r="N74" s="8">
        <f t="shared" si="24"/>
        <v>0</v>
      </c>
      <c r="O74" s="8">
        <f t="shared" si="16"/>
        <v>1644</v>
      </c>
      <c r="P74" s="8">
        <f t="shared" si="18"/>
        <v>-25005</v>
      </c>
      <c r="Q74" s="8">
        <f t="shared" si="25"/>
        <v>164</v>
      </c>
      <c r="W74" s="1" t="s">
        <v>7</v>
      </c>
      <c r="X74" s="1" t="s">
        <v>7</v>
      </c>
      <c r="Y74" t="str">
        <f>"&gt;="&amp;K54+l</f>
        <v>&gt;=52</v>
      </c>
      <c r="Z74" s="2" t="str">
        <f>"&lt;="&amp;K54+2*l-1</f>
        <v>&lt;=55</v>
      </c>
      <c r="AA74">
        <f t="shared" si="19"/>
        <v>0</v>
      </c>
      <c r="AB74">
        <f>DSUM(DB,$O$5,Y73:Z74)</f>
        <v>6019</v>
      </c>
      <c r="AC74">
        <f t="shared" si="20"/>
        <v>152</v>
      </c>
      <c r="AD74">
        <f t="shared" si="21"/>
        <v>1639</v>
      </c>
      <c r="AE74">
        <f t="shared" si="22"/>
        <v>0</v>
      </c>
      <c r="AH74">
        <v>48</v>
      </c>
      <c r="AI74">
        <f t="shared" si="17"/>
        <v>145</v>
      </c>
      <c r="AJ74" s="2">
        <f t="shared" si="11"/>
        <v>145</v>
      </c>
    </row>
    <row r="75" spans="11:36" x14ac:dyDescent="0.2">
      <c r="K75" s="7">
        <v>69</v>
      </c>
      <c r="L75" s="8">
        <f t="shared" si="26"/>
        <v>-25005</v>
      </c>
      <c r="M75" s="8">
        <f t="shared" si="23"/>
        <v>0</v>
      </c>
      <c r="N75" s="8">
        <f t="shared" si="24"/>
        <v>0</v>
      </c>
      <c r="O75" s="8">
        <f t="shared" si="16"/>
        <v>1654</v>
      </c>
      <c r="P75" s="8">
        <f t="shared" si="18"/>
        <v>-26659</v>
      </c>
      <c r="Q75" s="8">
        <f t="shared" si="25"/>
        <v>165</v>
      </c>
      <c r="W75" t="str">
        <f>"&gt;="&amp;K55+l</f>
        <v>&gt;=53</v>
      </c>
      <c r="X75" s="2" t="str">
        <f>"&lt;="&amp;K55+2*l-1</f>
        <v>&lt;=56</v>
      </c>
      <c r="Y75" s="1" t="s">
        <v>7</v>
      </c>
      <c r="Z75" s="1" t="s">
        <v>7</v>
      </c>
      <c r="AA75">
        <f t="shared" si="19"/>
        <v>6062</v>
      </c>
      <c r="AB75">
        <f>DSUM(DB,$O$5,W74:X75)</f>
        <v>6058</v>
      </c>
      <c r="AC75">
        <f t="shared" si="20"/>
        <v>153</v>
      </c>
      <c r="AD75">
        <f t="shared" si="21"/>
        <v>149</v>
      </c>
      <c r="AE75">
        <f t="shared" si="22"/>
        <v>5908</v>
      </c>
      <c r="AH75">
        <v>49</v>
      </c>
      <c r="AI75">
        <f t="shared" si="17"/>
        <v>4591</v>
      </c>
      <c r="AJ75" s="2">
        <f t="shared" si="11"/>
        <v>146</v>
      </c>
    </row>
    <row r="76" spans="11:36" x14ac:dyDescent="0.2">
      <c r="K76" s="7">
        <v>70</v>
      </c>
      <c r="L76" s="8">
        <f t="shared" si="26"/>
        <v>-26659</v>
      </c>
      <c r="M76" s="8">
        <f t="shared" si="23"/>
        <v>0</v>
      </c>
      <c r="N76" s="8">
        <f t="shared" si="24"/>
        <v>0</v>
      </c>
      <c r="O76" s="8">
        <f t="shared" si="16"/>
        <v>1663</v>
      </c>
      <c r="P76" s="8">
        <f t="shared" si="18"/>
        <v>-28322</v>
      </c>
      <c r="Q76" s="8">
        <f t="shared" si="25"/>
        <v>166</v>
      </c>
      <c r="W76" s="1" t="s">
        <v>7</v>
      </c>
      <c r="X76" s="1" t="s">
        <v>7</v>
      </c>
      <c r="Y76" t="str">
        <f>"&gt;="&amp;K56+l</f>
        <v>&gt;=54</v>
      </c>
      <c r="Z76" s="2" t="str">
        <f>"&lt;="&amp;K56+2*l-1</f>
        <v>&lt;=57</v>
      </c>
      <c r="AA76">
        <f t="shared" si="19"/>
        <v>0</v>
      </c>
      <c r="AB76">
        <f>DSUM(DB,$O$5,Y75:Z76)</f>
        <v>6096</v>
      </c>
      <c r="AC76">
        <f t="shared" si="20"/>
        <v>154</v>
      </c>
      <c r="AD76">
        <f t="shared" si="21"/>
        <v>-1351</v>
      </c>
      <c r="AE76">
        <f t="shared" si="22"/>
        <v>0</v>
      </c>
      <c r="AH76">
        <v>50</v>
      </c>
      <c r="AI76">
        <f t="shared" si="17"/>
        <v>3120</v>
      </c>
      <c r="AJ76" s="2">
        <f t="shared" si="11"/>
        <v>147</v>
      </c>
    </row>
    <row r="77" spans="11:36" x14ac:dyDescent="0.2">
      <c r="K77" s="7">
        <v>71</v>
      </c>
      <c r="L77" s="8">
        <f t="shared" si="26"/>
        <v>-28322</v>
      </c>
      <c r="M77" s="8">
        <f t="shared" si="23"/>
        <v>0</v>
      </c>
      <c r="N77" s="8">
        <f t="shared" si="24"/>
        <v>0</v>
      </c>
      <c r="O77" s="8">
        <f t="shared" si="16"/>
        <v>1673</v>
      </c>
      <c r="P77" s="8">
        <f t="shared" si="18"/>
        <v>-29995</v>
      </c>
      <c r="Q77" s="8">
        <f t="shared" si="25"/>
        <v>167</v>
      </c>
      <c r="W77" t="str">
        <f>"&gt;="&amp;K57+l</f>
        <v>&gt;=55</v>
      </c>
      <c r="X77" s="2" t="str">
        <f>"&lt;="&amp;K57+2*l-1</f>
        <v>&lt;=58</v>
      </c>
      <c r="Y77" s="1" t="s">
        <v>7</v>
      </c>
      <c r="Z77" s="1" t="s">
        <v>7</v>
      </c>
      <c r="AA77">
        <f t="shared" si="19"/>
        <v>0</v>
      </c>
      <c r="AB77">
        <f>DSUM(DB,$O$5,W76:X77)</f>
        <v>6134</v>
      </c>
      <c r="AC77">
        <f t="shared" si="20"/>
        <v>155</v>
      </c>
      <c r="AD77">
        <f t="shared" si="21"/>
        <v>-2861</v>
      </c>
      <c r="AE77">
        <f t="shared" si="22"/>
        <v>0</v>
      </c>
      <c r="AH77">
        <v>51</v>
      </c>
      <c r="AI77">
        <f t="shared" si="17"/>
        <v>1639</v>
      </c>
      <c r="AJ77" s="2">
        <f t="shared" si="11"/>
        <v>148</v>
      </c>
    </row>
    <row r="78" spans="11:36" x14ac:dyDescent="0.2">
      <c r="K78" s="7">
        <v>72</v>
      </c>
      <c r="L78" s="8">
        <f t="shared" si="26"/>
        <v>-29995</v>
      </c>
      <c r="M78" s="8">
        <f t="shared" si="23"/>
        <v>0</v>
      </c>
      <c r="N78" s="8">
        <f t="shared" si="24"/>
        <v>0</v>
      </c>
      <c r="O78" s="8">
        <f t="shared" si="16"/>
        <v>1683</v>
      </c>
      <c r="P78" s="8">
        <f t="shared" si="18"/>
        <v>-31678</v>
      </c>
      <c r="Q78" s="8">
        <f t="shared" si="25"/>
        <v>168</v>
      </c>
      <c r="W78" s="1"/>
      <c r="X78" s="1"/>
      <c r="Y78" t="str">
        <f>"&gt;="&amp;K58+l</f>
        <v>&gt;=56</v>
      </c>
      <c r="Z78" s="2" t="str">
        <f>"&lt;="&amp;K58+2*l-1</f>
        <v>&lt;=59</v>
      </c>
      <c r="AA78">
        <f t="shared" si="19"/>
        <v>0</v>
      </c>
      <c r="AB78">
        <f>DSUM(DB,$O$5,Y77:Z78)</f>
        <v>6173</v>
      </c>
      <c r="AC78">
        <f t="shared" si="20"/>
        <v>156</v>
      </c>
      <c r="AD78">
        <f t="shared" si="21"/>
        <v>-4380</v>
      </c>
      <c r="AE78">
        <f t="shared" si="22"/>
        <v>0</v>
      </c>
      <c r="AH78">
        <v>52</v>
      </c>
      <c r="AI78">
        <f t="shared" si="17"/>
        <v>149</v>
      </c>
      <c r="AJ78" s="2">
        <f t="shared" si="11"/>
        <v>149</v>
      </c>
    </row>
    <row r="79" spans="11:36" x14ac:dyDescent="0.2">
      <c r="K79" s="7">
        <v>73</v>
      </c>
      <c r="L79" s="8">
        <f t="shared" si="26"/>
        <v>-31678</v>
      </c>
      <c r="M79" s="8">
        <f t="shared" si="23"/>
        <v>0</v>
      </c>
      <c r="N79" s="8">
        <f t="shared" si="24"/>
        <v>0</v>
      </c>
      <c r="O79" s="8">
        <f t="shared" si="16"/>
        <v>1692</v>
      </c>
      <c r="P79" s="8">
        <f t="shared" si="18"/>
        <v>-33370</v>
      </c>
      <c r="Q79" s="8">
        <f t="shared" si="25"/>
        <v>169</v>
      </c>
      <c r="X79" s="2"/>
      <c r="Y79" s="1"/>
      <c r="Z79" s="1"/>
    </row>
    <row r="80" spans="11:36" x14ac:dyDescent="0.2">
      <c r="K80" s="7">
        <v>74</v>
      </c>
      <c r="L80" s="8">
        <f t="shared" si="26"/>
        <v>-33370</v>
      </c>
      <c r="M80" s="8">
        <f t="shared" si="23"/>
        <v>0</v>
      </c>
      <c r="N80" s="8">
        <f t="shared" si="24"/>
        <v>0</v>
      </c>
      <c r="O80" s="8">
        <f t="shared" si="16"/>
        <v>1702</v>
      </c>
      <c r="P80" s="8">
        <f t="shared" si="18"/>
        <v>-35072</v>
      </c>
      <c r="Q80" s="8">
        <f t="shared" si="25"/>
        <v>170</v>
      </c>
      <c r="W80" s="1"/>
      <c r="X80" s="1"/>
      <c r="Z80" s="2"/>
    </row>
    <row r="81" spans="11:26" x14ac:dyDescent="0.2">
      <c r="K81" s="7">
        <v>75</v>
      </c>
      <c r="L81" s="8">
        <f t="shared" si="26"/>
        <v>-35072</v>
      </c>
      <c r="M81" s="8">
        <f t="shared" si="23"/>
        <v>0</v>
      </c>
      <c r="N81" s="8">
        <f t="shared" si="24"/>
        <v>0</v>
      </c>
      <c r="O81" s="8">
        <f t="shared" si="16"/>
        <v>1712</v>
      </c>
      <c r="P81" s="8">
        <f t="shared" si="18"/>
        <v>-36784</v>
      </c>
      <c r="Q81" s="8">
        <f t="shared" si="25"/>
        <v>171</v>
      </c>
      <c r="X81" s="2"/>
      <c r="Y81" s="1"/>
      <c r="Z81" s="1"/>
    </row>
    <row r="82" spans="11:26" x14ac:dyDescent="0.2">
      <c r="K82" s="7">
        <v>76</v>
      </c>
      <c r="L82" s="8">
        <f t="shared" si="26"/>
        <v>-36784</v>
      </c>
      <c r="M82" s="8">
        <f t="shared" si="23"/>
        <v>0</v>
      </c>
      <c r="N82" s="8">
        <f t="shared" si="24"/>
        <v>0</v>
      </c>
      <c r="O82" s="8">
        <f t="shared" si="16"/>
        <v>1721</v>
      </c>
      <c r="P82" s="8">
        <f t="shared" si="18"/>
        <v>-38505</v>
      </c>
      <c r="Q82" s="8">
        <f t="shared" si="25"/>
        <v>172</v>
      </c>
      <c r="W82" s="1"/>
      <c r="X82" s="1"/>
      <c r="Z82" s="2"/>
    </row>
    <row r="83" spans="11:26" x14ac:dyDescent="0.2">
      <c r="K83" s="7">
        <v>77</v>
      </c>
      <c r="L83" s="8">
        <f t="shared" si="26"/>
        <v>-38505</v>
      </c>
      <c r="M83" s="8">
        <f t="shared" si="23"/>
        <v>0</v>
      </c>
      <c r="N83" s="8">
        <f t="shared" si="24"/>
        <v>0</v>
      </c>
      <c r="O83" s="8">
        <f t="shared" si="16"/>
        <v>1731</v>
      </c>
      <c r="P83" s="8">
        <f t="shared" si="18"/>
        <v>-40236</v>
      </c>
      <c r="Q83" s="8">
        <f t="shared" si="25"/>
        <v>173</v>
      </c>
      <c r="X83" s="2"/>
      <c r="Y83" s="1"/>
      <c r="Z83" s="1"/>
    </row>
    <row r="84" spans="11:26" x14ac:dyDescent="0.2">
      <c r="K84" s="7">
        <v>78</v>
      </c>
      <c r="L84" s="8">
        <f t="shared" si="26"/>
        <v>-40236</v>
      </c>
      <c r="M84" s="8">
        <f t="shared" si="23"/>
        <v>0</v>
      </c>
      <c r="N84" s="8">
        <f t="shared" si="24"/>
        <v>0</v>
      </c>
      <c r="O84" s="8">
        <f t="shared" si="16"/>
        <v>1740</v>
      </c>
      <c r="P84" s="8">
        <f t="shared" si="18"/>
        <v>-41976</v>
      </c>
      <c r="Q84" s="8">
        <f t="shared" si="25"/>
        <v>174</v>
      </c>
      <c r="W84" s="1"/>
      <c r="X84" s="1"/>
      <c r="Z84" s="2"/>
    </row>
    <row r="85" spans="11:26" x14ac:dyDescent="0.2">
      <c r="K85" s="7">
        <v>79</v>
      </c>
      <c r="L85" s="8">
        <f t="shared" si="26"/>
        <v>-41976</v>
      </c>
      <c r="M85" s="8">
        <f t="shared" si="23"/>
        <v>0</v>
      </c>
      <c r="N85" s="8">
        <f t="shared" si="24"/>
        <v>0</v>
      </c>
      <c r="O85" s="8">
        <f t="shared" si="16"/>
        <v>1750</v>
      </c>
      <c r="P85" s="8">
        <f t="shared" si="18"/>
        <v>-43726</v>
      </c>
      <c r="Q85" s="8">
        <f t="shared" si="25"/>
        <v>175</v>
      </c>
      <c r="X85" s="2"/>
      <c r="Y85" s="1"/>
      <c r="Z85" s="1"/>
    </row>
    <row r="86" spans="11:26" x14ac:dyDescent="0.2">
      <c r="K86" s="7">
        <v>80</v>
      </c>
      <c r="L86" s="8">
        <f t="shared" si="26"/>
        <v>-43726</v>
      </c>
      <c r="M86" s="8">
        <f t="shared" si="23"/>
        <v>0</v>
      </c>
      <c r="N86" s="8">
        <f t="shared" si="24"/>
        <v>0</v>
      </c>
      <c r="O86" s="8">
        <f t="shared" si="16"/>
        <v>1760</v>
      </c>
      <c r="P86" s="8">
        <f t="shared" si="18"/>
        <v>-45486</v>
      </c>
      <c r="Q86" s="8">
        <f t="shared" si="25"/>
        <v>176</v>
      </c>
      <c r="W86" s="1"/>
      <c r="X86" s="1"/>
      <c r="Z86" s="2"/>
    </row>
    <row r="87" spans="11:26" x14ac:dyDescent="0.2">
      <c r="K87" s="7">
        <v>81</v>
      </c>
      <c r="L87" s="8">
        <f t="shared" si="26"/>
        <v>-45486</v>
      </c>
      <c r="M87" s="8">
        <f t="shared" si="23"/>
        <v>0</v>
      </c>
      <c r="N87" s="8">
        <f t="shared" si="24"/>
        <v>0</v>
      </c>
      <c r="O87" s="8">
        <f t="shared" si="16"/>
        <v>1769</v>
      </c>
      <c r="P87" s="8">
        <f t="shared" si="18"/>
        <v>-47255</v>
      </c>
      <c r="Q87" s="8">
        <f t="shared" si="25"/>
        <v>177</v>
      </c>
      <c r="X87" s="2"/>
      <c r="Y87" s="1"/>
      <c r="Z87" s="1"/>
    </row>
    <row r="88" spans="11:26" x14ac:dyDescent="0.2">
      <c r="K88" s="7">
        <v>82</v>
      </c>
      <c r="L88" s="8">
        <f t="shared" si="26"/>
        <v>-47255</v>
      </c>
      <c r="M88" s="8">
        <f t="shared" si="23"/>
        <v>0</v>
      </c>
      <c r="N88" s="8">
        <f t="shared" si="24"/>
        <v>0</v>
      </c>
      <c r="O88" s="8">
        <f t="shared" si="16"/>
        <v>1779</v>
      </c>
      <c r="P88" s="8">
        <f t="shared" si="18"/>
        <v>-49034</v>
      </c>
      <c r="Q88" s="8">
        <f t="shared" si="25"/>
        <v>178</v>
      </c>
      <c r="W88" s="1"/>
      <c r="X88" s="1"/>
      <c r="Z88" s="2"/>
    </row>
    <row r="89" spans="11:26" x14ac:dyDescent="0.2">
      <c r="K89" s="7">
        <v>83</v>
      </c>
      <c r="L89" s="8">
        <f t="shared" si="26"/>
        <v>-49034</v>
      </c>
      <c r="M89" s="8">
        <f t="shared" si="23"/>
        <v>0</v>
      </c>
      <c r="N89" s="8">
        <f t="shared" si="24"/>
        <v>0</v>
      </c>
      <c r="O89" s="8">
        <f t="shared" si="16"/>
        <v>1788</v>
      </c>
      <c r="P89" s="8">
        <f t="shared" si="18"/>
        <v>-50822</v>
      </c>
      <c r="Q89" s="8">
        <f t="shared" si="25"/>
        <v>179</v>
      </c>
      <c r="X89" s="2"/>
      <c r="Y89" s="1"/>
      <c r="Z89" s="1"/>
    </row>
    <row r="90" spans="11:26" x14ac:dyDescent="0.2">
      <c r="K90" s="7">
        <v>84</v>
      </c>
      <c r="L90" s="8">
        <f t="shared" si="26"/>
        <v>-50822</v>
      </c>
      <c r="M90" s="8">
        <f t="shared" si="23"/>
        <v>0</v>
      </c>
      <c r="N90" s="8">
        <f t="shared" si="24"/>
        <v>0</v>
      </c>
      <c r="O90" s="8">
        <f t="shared" ref="O90:O110" si="27">ROUND(d+(K90-1)*winc,0)</f>
        <v>1798</v>
      </c>
      <c r="P90" s="8">
        <f t="shared" si="18"/>
        <v>-52620</v>
      </c>
      <c r="Q90" s="8">
        <f t="shared" si="25"/>
        <v>180</v>
      </c>
      <c r="W90" s="1"/>
      <c r="X90" s="1"/>
      <c r="Z90" s="2"/>
    </row>
    <row r="91" spans="11:26" x14ac:dyDescent="0.2">
      <c r="K91" s="7">
        <v>85</v>
      </c>
      <c r="L91" s="8">
        <f t="shared" si="26"/>
        <v>-52620</v>
      </c>
      <c r="M91" s="8">
        <f t="shared" si="23"/>
        <v>0</v>
      </c>
      <c r="N91" s="8">
        <f t="shared" si="24"/>
        <v>0</v>
      </c>
      <c r="O91" s="8">
        <f t="shared" si="27"/>
        <v>1808</v>
      </c>
      <c r="P91" s="8">
        <f t="shared" si="18"/>
        <v>-54428</v>
      </c>
      <c r="Q91" s="8">
        <f t="shared" si="25"/>
        <v>181</v>
      </c>
      <c r="X91" s="2"/>
      <c r="Y91" s="1"/>
      <c r="Z91" s="1"/>
    </row>
    <row r="92" spans="11:26" x14ac:dyDescent="0.2">
      <c r="K92" s="7">
        <v>86</v>
      </c>
      <c r="L92" s="8">
        <f t="shared" si="26"/>
        <v>-54428</v>
      </c>
      <c r="M92" s="8">
        <f t="shared" si="23"/>
        <v>0</v>
      </c>
      <c r="N92" s="8">
        <f t="shared" si="24"/>
        <v>0</v>
      </c>
      <c r="O92" s="8">
        <f t="shared" si="27"/>
        <v>1817</v>
      </c>
      <c r="P92" s="8">
        <f t="shared" si="18"/>
        <v>-56245</v>
      </c>
      <c r="Q92" s="8">
        <f t="shared" si="25"/>
        <v>182</v>
      </c>
      <c r="W92" s="1"/>
      <c r="X92" s="1"/>
      <c r="Z92" s="2"/>
    </row>
    <row r="93" spans="11:26" x14ac:dyDescent="0.2">
      <c r="K93" s="7">
        <v>87</v>
      </c>
      <c r="L93" s="8">
        <f t="shared" si="26"/>
        <v>-56245</v>
      </c>
      <c r="M93" s="8">
        <f t="shared" si="23"/>
        <v>0</v>
      </c>
      <c r="N93" s="8">
        <f t="shared" si="24"/>
        <v>0</v>
      </c>
      <c r="O93" s="8">
        <f t="shared" si="27"/>
        <v>1827</v>
      </c>
      <c r="P93" s="8">
        <f t="shared" si="18"/>
        <v>-58072</v>
      </c>
      <c r="Q93" s="8">
        <f t="shared" si="25"/>
        <v>183</v>
      </c>
      <c r="X93" s="2"/>
      <c r="Y93" s="1"/>
      <c r="Z93" s="1"/>
    </row>
    <row r="94" spans="11:26" x14ac:dyDescent="0.2">
      <c r="K94" s="7">
        <v>88</v>
      </c>
      <c r="L94" s="8">
        <f t="shared" si="26"/>
        <v>-58072</v>
      </c>
      <c r="M94" s="8">
        <f t="shared" si="23"/>
        <v>0</v>
      </c>
      <c r="N94" s="8">
        <f t="shared" si="24"/>
        <v>0</v>
      </c>
      <c r="O94" s="8">
        <f t="shared" si="27"/>
        <v>1837</v>
      </c>
      <c r="P94" s="8">
        <f t="shared" si="18"/>
        <v>-59909</v>
      </c>
      <c r="Q94" s="8">
        <f t="shared" si="25"/>
        <v>184</v>
      </c>
      <c r="W94" s="1"/>
      <c r="X94" s="1"/>
      <c r="Z94" s="2"/>
    </row>
    <row r="95" spans="11:26" x14ac:dyDescent="0.2">
      <c r="K95" s="7">
        <v>89</v>
      </c>
      <c r="L95" s="8">
        <f t="shared" si="26"/>
        <v>-59909</v>
      </c>
      <c r="M95" s="8">
        <f t="shared" si="23"/>
        <v>0</v>
      </c>
      <c r="N95" s="8">
        <f t="shared" si="24"/>
        <v>0</v>
      </c>
      <c r="O95" s="8">
        <f t="shared" si="27"/>
        <v>1846</v>
      </c>
      <c r="P95" s="8">
        <f t="shared" si="18"/>
        <v>-61755</v>
      </c>
      <c r="Q95" s="8">
        <f t="shared" si="25"/>
        <v>185</v>
      </c>
      <c r="X95" s="2"/>
      <c r="Y95" s="1"/>
      <c r="Z95" s="1"/>
    </row>
    <row r="96" spans="11:26" x14ac:dyDescent="0.2">
      <c r="K96" s="7">
        <v>90</v>
      </c>
      <c r="L96" s="8">
        <f t="shared" si="26"/>
        <v>-61755</v>
      </c>
      <c r="M96" s="8">
        <f t="shared" si="23"/>
        <v>0</v>
      </c>
      <c r="N96" s="8">
        <f t="shared" si="24"/>
        <v>0</v>
      </c>
      <c r="O96" s="8">
        <f t="shared" si="27"/>
        <v>1856</v>
      </c>
      <c r="P96" s="8">
        <f t="shared" si="18"/>
        <v>-63611</v>
      </c>
      <c r="Q96" s="8">
        <f t="shared" si="25"/>
        <v>186</v>
      </c>
      <c r="W96" s="1"/>
      <c r="X96" s="1"/>
      <c r="Z96" s="2"/>
    </row>
    <row r="97" spans="11:26" x14ac:dyDescent="0.2">
      <c r="K97" s="7">
        <v>91</v>
      </c>
      <c r="L97" s="8">
        <f t="shared" si="26"/>
        <v>-63611</v>
      </c>
      <c r="M97" s="8">
        <f t="shared" si="23"/>
        <v>0</v>
      </c>
      <c r="N97" s="8">
        <f t="shared" si="24"/>
        <v>0</v>
      </c>
      <c r="O97" s="8">
        <f t="shared" si="27"/>
        <v>1865</v>
      </c>
      <c r="P97" s="8">
        <f t="shared" si="18"/>
        <v>-65476</v>
      </c>
      <c r="Q97" s="8">
        <f t="shared" si="25"/>
        <v>187</v>
      </c>
      <c r="X97" s="2"/>
      <c r="Y97" s="1"/>
      <c r="Z97" s="1"/>
    </row>
    <row r="98" spans="11:26" x14ac:dyDescent="0.2">
      <c r="K98" s="7">
        <v>92</v>
      </c>
      <c r="L98" s="8">
        <f t="shared" si="26"/>
        <v>-65476</v>
      </c>
      <c r="M98" s="8">
        <f t="shared" si="23"/>
        <v>0</v>
      </c>
      <c r="N98" s="8">
        <f t="shared" si="24"/>
        <v>0</v>
      </c>
      <c r="O98" s="8">
        <f t="shared" si="27"/>
        <v>1875</v>
      </c>
      <c r="P98" s="8">
        <f t="shared" si="18"/>
        <v>-67351</v>
      </c>
      <c r="Q98" s="8">
        <f t="shared" si="25"/>
        <v>188</v>
      </c>
      <c r="W98" s="1"/>
      <c r="X98" s="1"/>
      <c r="Z98" s="2"/>
    </row>
    <row r="99" spans="11:26" x14ac:dyDescent="0.2">
      <c r="K99" s="7">
        <v>93</v>
      </c>
      <c r="L99" s="8">
        <f t="shared" si="26"/>
        <v>-67351</v>
      </c>
      <c r="M99" s="8">
        <f t="shared" si="23"/>
        <v>0</v>
      </c>
      <c r="N99" s="8">
        <f t="shared" si="24"/>
        <v>0</v>
      </c>
      <c r="O99" s="8">
        <f t="shared" si="27"/>
        <v>1885</v>
      </c>
      <c r="P99" s="8">
        <f t="shared" si="18"/>
        <v>-69236</v>
      </c>
      <c r="Q99" s="8">
        <f t="shared" si="25"/>
        <v>189</v>
      </c>
      <c r="X99" s="2"/>
      <c r="Y99" s="1"/>
      <c r="Z99" s="1"/>
    </row>
    <row r="100" spans="11:26" x14ac:dyDescent="0.2">
      <c r="K100" s="7">
        <v>94</v>
      </c>
      <c r="L100" s="8">
        <f t="shared" si="26"/>
        <v>-69236</v>
      </c>
      <c r="M100" s="8">
        <f t="shared" si="23"/>
        <v>0</v>
      </c>
      <c r="N100" s="8">
        <f t="shared" si="24"/>
        <v>0</v>
      </c>
      <c r="O100" s="8">
        <f t="shared" si="27"/>
        <v>1894</v>
      </c>
      <c r="P100" s="8">
        <f t="shared" si="18"/>
        <v>-71130</v>
      </c>
      <c r="Q100" s="8">
        <f t="shared" si="25"/>
        <v>189</v>
      </c>
      <c r="W100" s="1"/>
      <c r="X100" s="1"/>
      <c r="Z100" s="2"/>
    </row>
    <row r="101" spans="11:26" x14ac:dyDescent="0.2">
      <c r="K101" s="7">
        <v>95</v>
      </c>
      <c r="L101" s="8">
        <f t="shared" si="26"/>
        <v>-71130</v>
      </c>
      <c r="M101" s="8">
        <f t="shared" si="23"/>
        <v>0</v>
      </c>
      <c r="N101" s="8">
        <f t="shared" si="24"/>
        <v>0</v>
      </c>
      <c r="O101" s="8">
        <f t="shared" si="27"/>
        <v>1904</v>
      </c>
      <c r="P101" s="8">
        <f t="shared" si="18"/>
        <v>-73034</v>
      </c>
      <c r="Q101" s="8">
        <f t="shared" si="25"/>
        <v>190</v>
      </c>
      <c r="X101" s="2"/>
      <c r="Y101" s="1"/>
      <c r="Z101" s="1"/>
    </row>
    <row r="102" spans="11:26" x14ac:dyDescent="0.2">
      <c r="K102" s="7">
        <v>96</v>
      </c>
      <c r="L102" s="8">
        <f t="shared" si="26"/>
        <v>-73034</v>
      </c>
      <c r="M102" s="8">
        <f t="shared" si="23"/>
        <v>0</v>
      </c>
      <c r="N102" s="8">
        <f t="shared" si="24"/>
        <v>0</v>
      </c>
      <c r="O102" s="8">
        <f t="shared" si="27"/>
        <v>1913</v>
      </c>
      <c r="P102" s="8">
        <f t="shared" si="18"/>
        <v>-74947</v>
      </c>
      <c r="Q102" s="8">
        <f t="shared" si="25"/>
        <v>191</v>
      </c>
      <c r="W102" s="1"/>
      <c r="X102" s="1"/>
      <c r="Z102" s="2"/>
    </row>
    <row r="103" spans="11:26" x14ac:dyDescent="0.2">
      <c r="K103" s="7">
        <v>97</v>
      </c>
      <c r="L103" s="8">
        <f t="shared" si="26"/>
        <v>-74947</v>
      </c>
      <c r="M103" s="8">
        <f t="shared" ref="M103:M134" si="28">IF(OR(frw=K103,MOD(K103-frw,l)=0),AA123,0)</f>
        <v>0</v>
      </c>
      <c r="N103" s="8">
        <f t="shared" ref="N103:N134" si="29">AE123</f>
        <v>0</v>
      </c>
      <c r="O103" s="8">
        <f t="shared" si="27"/>
        <v>1923</v>
      </c>
      <c r="P103" s="8">
        <f t="shared" si="18"/>
        <v>-76870</v>
      </c>
      <c r="Q103" s="8">
        <f t="shared" ref="Q103:Q110" si="30">ROUND(O103*ssp,0)</f>
        <v>192</v>
      </c>
      <c r="X103" s="2"/>
      <c r="Y103" s="1"/>
      <c r="Z103" s="1"/>
    </row>
    <row r="104" spans="11:26" x14ac:dyDescent="0.2">
      <c r="K104" s="7">
        <v>98</v>
      </c>
      <c r="L104" s="8">
        <f t="shared" si="26"/>
        <v>-76870</v>
      </c>
      <c r="M104" s="8">
        <f t="shared" si="28"/>
        <v>0</v>
      </c>
      <c r="N104" s="8">
        <f t="shared" si="29"/>
        <v>0</v>
      </c>
      <c r="O104" s="8">
        <f t="shared" si="27"/>
        <v>1933</v>
      </c>
      <c r="P104" s="8">
        <f t="shared" si="18"/>
        <v>-78803</v>
      </c>
      <c r="Q104" s="8">
        <f t="shared" si="30"/>
        <v>193</v>
      </c>
      <c r="W104" s="1"/>
      <c r="X104" s="1"/>
      <c r="Z104" s="2"/>
    </row>
    <row r="105" spans="11:26" x14ac:dyDescent="0.2">
      <c r="K105" s="7">
        <v>99</v>
      </c>
      <c r="L105" s="8">
        <f t="shared" si="26"/>
        <v>-78803</v>
      </c>
      <c r="M105" s="8">
        <f t="shared" si="28"/>
        <v>0</v>
      </c>
      <c r="N105" s="8">
        <f t="shared" si="29"/>
        <v>0</v>
      </c>
      <c r="O105" s="8">
        <f t="shared" si="27"/>
        <v>1942</v>
      </c>
      <c r="P105" s="8">
        <f t="shared" si="18"/>
        <v>-80745</v>
      </c>
      <c r="Q105" s="8">
        <f t="shared" si="30"/>
        <v>194</v>
      </c>
      <c r="X105" s="2"/>
      <c r="Y105" s="1"/>
      <c r="Z105" s="1"/>
    </row>
    <row r="106" spans="11:26" x14ac:dyDescent="0.2">
      <c r="K106" s="7">
        <v>100</v>
      </c>
      <c r="L106" s="8">
        <f t="shared" si="26"/>
        <v>-80745</v>
      </c>
      <c r="M106" s="8">
        <f t="shared" si="28"/>
        <v>0</v>
      </c>
      <c r="N106" s="8">
        <f t="shared" si="29"/>
        <v>0</v>
      </c>
      <c r="O106" s="8">
        <f t="shared" si="27"/>
        <v>1952</v>
      </c>
      <c r="P106" s="8">
        <f t="shared" si="18"/>
        <v>-82697</v>
      </c>
      <c r="Q106" s="8">
        <f t="shared" si="30"/>
        <v>195</v>
      </c>
      <c r="W106" s="1"/>
      <c r="X106" s="1"/>
      <c r="Z106" s="2"/>
    </row>
    <row r="107" spans="11:26" x14ac:dyDescent="0.2">
      <c r="K107" s="7">
        <v>101</v>
      </c>
      <c r="L107" s="8">
        <f t="shared" si="26"/>
        <v>-82697</v>
      </c>
      <c r="M107" s="8">
        <f t="shared" si="28"/>
        <v>0</v>
      </c>
      <c r="N107" s="8">
        <f t="shared" si="29"/>
        <v>0</v>
      </c>
      <c r="O107" s="8">
        <f t="shared" si="27"/>
        <v>1962</v>
      </c>
      <c r="P107" s="8">
        <f t="shared" si="18"/>
        <v>-84659</v>
      </c>
      <c r="Q107" s="8">
        <f t="shared" si="30"/>
        <v>196</v>
      </c>
      <c r="X107" s="2"/>
      <c r="Y107" s="1"/>
      <c r="Z107" s="1"/>
    </row>
    <row r="108" spans="11:26" x14ac:dyDescent="0.2">
      <c r="K108" s="7">
        <v>102</v>
      </c>
      <c r="L108" s="8">
        <f t="shared" si="26"/>
        <v>-84659</v>
      </c>
      <c r="M108" s="8">
        <f t="shared" si="28"/>
        <v>0</v>
      </c>
      <c r="N108" s="8">
        <f t="shared" si="29"/>
        <v>0</v>
      </c>
      <c r="O108" s="8">
        <f t="shared" si="27"/>
        <v>1971</v>
      </c>
      <c r="P108" s="8">
        <f t="shared" si="18"/>
        <v>-86630</v>
      </c>
      <c r="Q108" s="8">
        <f t="shared" si="30"/>
        <v>197</v>
      </c>
      <c r="W108" s="1"/>
      <c r="X108" s="1"/>
      <c r="Z108" s="2"/>
    </row>
    <row r="109" spans="11:26" x14ac:dyDescent="0.2">
      <c r="K109" s="7">
        <v>103</v>
      </c>
      <c r="L109" s="8">
        <f t="shared" si="26"/>
        <v>-86630</v>
      </c>
      <c r="M109" s="8">
        <f t="shared" si="28"/>
        <v>0</v>
      </c>
      <c r="N109" s="8">
        <f t="shared" si="29"/>
        <v>0</v>
      </c>
      <c r="O109" s="8">
        <f t="shared" si="27"/>
        <v>1981</v>
      </c>
      <c r="P109" s="8">
        <f t="shared" si="18"/>
        <v>-88611</v>
      </c>
      <c r="Q109" s="8">
        <f t="shared" si="30"/>
        <v>198</v>
      </c>
      <c r="X109" s="2"/>
      <c r="Y109" s="1"/>
      <c r="Z109" s="1"/>
    </row>
    <row r="110" spans="11:26" x14ac:dyDescent="0.2">
      <c r="K110" s="7">
        <v>104</v>
      </c>
      <c r="L110" s="8">
        <f t="shared" si="26"/>
        <v>-88611</v>
      </c>
      <c r="M110" s="8">
        <f t="shared" si="28"/>
        <v>0</v>
      </c>
      <c r="N110" s="8">
        <f t="shared" si="29"/>
        <v>0</v>
      </c>
      <c r="O110" s="8">
        <f t="shared" si="27"/>
        <v>1990</v>
      </c>
      <c r="P110" s="8">
        <f t="shared" si="18"/>
        <v>-90601</v>
      </c>
      <c r="Q110" s="8">
        <f t="shared" si="30"/>
        <v>199</v>
      </c>
      <c r="W110" s="1"/>
      <c r="X110" s="1"/>
      <c r="Z110" s="2"/>
    </row>
    <row r="111" spans="11:26" x14ac:dyDescent="0.2">
      <c r="X111" s="2"/>
      <c r="Y111" s="1"/>
      <c r="Z111" s="1"/>
    </row>
    <row r="112" spans="11:26" x14ac:dyDescent="0.2">
      <c r="W112" s="1"/>
      <c r="X112" s="1"/>
      <c r="Z112" s="2"/>
    </row>
    <row r="113" spans="23:26" x14ac:dyDescent="0.2">
      <c r="X113" s="2"/>
      <c r="Y113" s="1"/>
      <c r="Z113" s="1"/>
    </row>
    <row r="114" spans="23:26" x14ac:dyDescent="0.2">
      <c r="W114" s="1"/>
      <c r="X114" s="1"/>
      <c r="Z114" s="2"/>
    </row>
    <row r="115" spans="23:26" x14ac:dyDescent="0.2">
      <c r="X115" s="2"/>
      <c r="Y115" s="1"/>
      <c r="Z115" s="1"/>
    </row>
    <row r="116" spans="23:26" x14ac:dyDescent="0.2">
      <c r="W116" s="1"/>
      <c r="X116" s="1"/>
      <c r="Z116" s="2"/>
    </row>
    <row r="117" spans="23:26" x14ac:dyDescent="0.2">
      <c r="X117" s="2"/>
      <c r="Y117" s="1"/>
      <c r="Z117" s="1"/>
    </row>
    <row r="118" spans="23:26" x14ac:dyDescent="0.2">
      <c r="W118" s="1"/>
      <c r="X118" s="1"/>
      <c r="Z118" s="2"/>
    </row>
    <row r="119" spans="23:26" x14ac:dyDescent="0.2">
      <c r="X119" s="2"/>
      <c r="Y119" s="1"/>
      <c r="Z119" s="1"/>
    </row>
    <row r="120" spans="23:26" x14ac:dyDescent="0.2">
      <c r="W120" s="1"/>
      <c r="X120" s="1"/>
      <c r="Z120" s="2"/>
    </row>
    <row r="121" spans="23:26" x14ac:dyDescent="0.2">
      <c r="X121" s="2"/>
      <c r="Y121" s="1"/>
      <c r="Z121" s="1"/>
    </row>
    <row r="122" spans="23:26" x14ac:dyDescent="0.2">
      <c r="W122" s="1"/>
      <c r="X122" s="1"/>
      <c r="Z122" s="2"/>
    </row>
    <row r="123" spans="23:26" x14ac:dyDescent="0.2">
      <c r="X123" s="2"/>
      <c r="Y123" s="1"/>
      <c r="Z123" s="1"/>
    </row>
    <row r="124" spans="23:26" x14ac:dyDescent="0.2">
      <c r="W124" s="1"/>
      <c r="X124" s="1"/>
      <c r="Z124" s="2"/>
    </row>
    <row r="125" spans="23:26" x14ac:dyDescent="0.2">
      <c r="X125" s="2"/>
      <c r="Y125" s="1"/>
      <c r="Z125" s="1"/>
    </row>
    <row r="126" spans="23:26" x14ac:dyDescent="0.2">
      <c r="W126" s="1"/>
      <c r="X126" s="1"/>
      <c r="Z126" s="2"/>
    </row>
    <row r="127" spans="23:26" x14ac:dyDescent="0.2">
      <c r="X127" s="2"/>
      <c r="Y127" s="1"/>
      <c r="Z127" s="1"/>
    </row>
    <row r="128" spans="23:26" x14ac:dyDescent="0.2">
      <c r="W128" s="1"/>
      <c r="X128" s="1"/>
      <c r="Z128" s="2"/>
    </row>
    <row r="129" spans="23:26" x14ac:dyDescent="0.2">
      <c r="X129" s="2"/>
      <c r="Y129" s="1"/>
      <c r="Z129" s="1"/>
    </row>
    <row r="130" spans="23:26" x14ac:dyDescent="0.2">
      <c r="W130" s="1"/>
      <c r="X130" s="1"/>
      <c r="Z130" s="2"/>
    </row>
    <row r="131" spans="23:26" x14ac:dyDescent="0.2">
      <c r="X131" s="2"/>
    </row>
  </sheetData>
  <mergeCells count="14">
    <mergeCell ref="D19:G19"/>
    <mergeCell ref="D20:G20"/>
    <mergeCell ref="D6:G6"/>
    <mergeCell ref="D7:G7"/>
    <mergeCell ref="D8:G8"/>
    <mergeCell ref="D9:G9"/>
    <mergeCell ref="D10:G10"/>
    <mergeCell ref="D13:G13"/>
    <mergeCell ref="D14:G14"/>
    <mergeCell ref="C3:Q3"/>
    <mergeCell ref="D15:G15"/>
    <mergeCell ref="D16:G16"/>
    <mergeCell ref="D17:G17"/>
    <mergeCell ref="D18:G18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showGridLines="0" workbookViewId="0">
      <selection activeCell="D3" sqref="D3:AA3"/>
    </sheetView>
  </sheetViews>
  <sheetFormatPr defaultRowHeight="12.75" x14ac:dyDescent="0.2"/>
  <cols>
    <col min="1" max="48" width="4.7109375" customWidth="1"/>
  </cols>
  <sheetData>
    <row r="1" spans="2:28" ht="13.5" thickBot="1" x14ac:dyDescent="0.25"/>
    <row r="2" spans="2:28" ht="13.5" thickTop="1" x14ac:dyDescent="0.2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58"/>
    </row>
    <row r="3" spans="2:28" ht="18.75" x14ac:dyDescent="0.3">
      <c r="B3" s="48"/>
      <c r="C3" s="6"/>
      <c r="D3" s="85" t="s">
        <v>30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59"/>
    </row>
    <row r="4" spans="2:28" x14ac:dyDescent="0.2">
      <c r="B4" s="49"/>
      <c r="C4" s="50"/>
      <c r="D4" s="5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59"/>
    </row>
    <row r="5" spans="2:28" x14ac:dyDescent="0.2">
      <c r="B5" s="49"/>
      <c r="C5" s="52" t="s">
        <v>31</v>
      </c>
      <c r="D5" s="53" t="s">
        <v>32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</row>
    <row r="6" spans="2:28" x14ac:dyDescent="0.2">
      <c r="B6" s="49"/>
      <c r="C6" s="52" t="s">
        <v>31</v>
      </c>
      <c r="D6" s="53" t="s">
        <v>48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1"/>
    </row>
    <row r="7" spans="2:28" x14ac:dyDescent="0.2">
      <c r="B7" s="49"/>
      <c r="C7" s="52" t="s">
        <v>31</v>
      </c>
      <c r="D7" s="53" t="s">
        <v>91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2:28" x14ac:dyDescent="0.2">
      <c r="B8" s="48"/>
      <c r="C8" s="52" t="s">
        <v>31</v>
      </c>
      <c r="D8" s="53" t="s">
        <v>33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1"/>
    </row>
    <row r="9" spans="2:28" x14ac:dyDescent="0.2">
      <c r="B9" s="48"/>
      <c r="C9" s="67" t="s">
        <v>29</v>
      </c>
      <c r="D9" s="54" t="s">
        <v>34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1"/>
    </row>
    <row r="10" spans="2:28" x14ac:dyDescent="0.2">
      <c r="B10" s="48"/>
      <c r="C10" s="68"/>
      <c r="D10" s="55" t="s">
        <v>35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1"/>
    </row>
    <row r="11" spans="2:28" x14ac:dyDescent="0.2">
      <c r="B11" s="48"/>
      <c r="C11" s="68"/>
      <c r="D11" s="54" t="s">
        <v>36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1"/>
    </row>
    <row r="12" spans="2:28" x14ac:dyDescent="0.2">
      <c r="B12" s="48"/>
      <c r="C12" s="67" t="s">
        <v>37</v>
      </c>
      <c r="D12" s="54" t="s">
        <v>39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1"/>
    </row>
    <row r="13" spans="2:28" x14ac:dyDescent="0.2">
      <c r="B13" s="48"/>
      <c r="C13" s="68"/>
      <c r="D13" s="54" t="s">
        <v>38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1"/>
    </row>
    <row r="14" spans="2:28" x14ac:dyDescent="0.2">
      <c r="B14" s="48"/>
      <c r="C14" s="67" t="s">
        <v>40</v>
      </c>
      <c r="D14" s="54" t="s">
        <v>41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1"/>
    </row>
    <row r="15" spans="2:28" x14ac:dyDescent="0.2">
      <c r="B15" s="48"/>
      <c r="C15" s="68"/>
      <c r="D15" s="55" t="s">
        <v>92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</row>
    <row r="16" spans="2:28" x14ac:dyDescent="0.2">
      <c r="B16" s="48"/>
      <c r="C16" s="56" t="s">
        <v>31</v>
      </c>
      <c r="D16" s="54" t="s">
        <v>42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1"/>
    </row>
    <row r="17" spans="2:29" x14ac:dyDescent="0.2">
      <c r="B17" s="48"/>
      <c r="C17" s="56"/>
      <c r="D17" s="55" t="s">
        <v>43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1"/>
    </row>
    <row r="18" spans="2:29" ht="13.5" thickBot="1" x14ac:dyDescent="0.25">
      <c r="B18" s="62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</row>
    <row r="19" spans="2:29" ht="13.5" thickTop="1" x14ac:dyDescent="0.2">
      <c r="B19" s="4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4"/>
    </row>
    <row r="20" spans="2:29" ht="15.75" x14ac:dyDescent="0.25">
      <c r="B20" s="4"/>
      <c r="C20" s="66" t="s">
        <v>44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4"/>
    </row>
    <row r="21" spans="2:29" x14ac:dyDescent="0.2">
      <c r="B21" s="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4"/>
    </row>
    <row r="22" spans="2:29" x14ac:dyDescent="0.2">
      <c r="B22" s="4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4"/>
    </row>
    <row r="23" spans="2:29" x14ac:dyDescent="0.2">
      <c r="B23" s="4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4"/>
    </row>
    <row r="24" spans="2:29" x14ac:dyDescent="0.2">
      <c r="B24" s="4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4"/>
    </row>
    <row r="25" spans="2:29" x14ac:dyDescent="0.2">
      <c r="B25" s="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4"/>
    </row>
    <row r="26" spans="2:29" x14ac:dyDescent="0.2">
      <c r="B26" s="4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4"/>
    </row>
    <row r="27" spans="2:29" x14ac:dyDescent="0.2">
      <c r="B27" s="4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4"/>
    </row>
    <row r="28" spans="2:29" x14ac:dyDescent="0.2">
      <c r="B28" s="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4"/>
    </row>
    <row r="29" spans="2:29" x14ac:dyDescent="0.2">
      <c r="B29" s="4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4"/>
    </row>
    <row r="30" spans="2:29" x14ac:dyDescent="0.2">
      <c r="B30" s="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4"/>
    </row>
    <row r="31" spans="2:29" x14ac:dyDescent="0.2">
      <c r="B31" s="4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4"/>
    </row>
    <row r="32" spans="2:29" x14ac:dyDescent="0.2">
      <c r="B32" s="4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4"/>
    </row>
    <row r="33" spans="2:29" x14ac:dyDescent="0.2">
      <c r="B33" s="4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4"/>
    </row>
    <row r="34" spans="2:29" x14ac:dyDescent="0.2">
      <c r="B34" s="4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4"/>
    </row>
    <row r="35" spans="2:2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</sheetData>
  <mergeCells count="1">
    <mergeCell ref="D3:AA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2.75" x14ac:dyDescent="0.2"/>
  <sheetData>
    <row r="1" spans="1:37" x14ac:dyDescent="0.2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76</v>
      </c>
      <c r="X1" t="s">
        <v>77</v>
      </c>
      <c r="Y1" t="s">
        <v>78</v>
      </c>
      <c r="Z1" t="s">
        <v>79</v>
      </c>
      <c r="AA1" t="s">
        <v>80</v>
      </c>
      <c r="AB1" t="s">
        <v>81</v>
      </c>
      <c r="AC1" t="s">
        <v>82</v>
      </c>
      <c r="AD1" t="s">
        <v>83</v>
      </c>
      <c r="AE1" t="s">
        <v>84</v>
      </c>
      <c r="AF1" t="s">
        <v>85</v>
      </c>
      <c r="AG1" t="s">
        <v>86</v>
      </c>
      <c r="AH1" t="s">
        <v>87</v>
      </c>
      <c r="AI1" t="s">
        <v>88</v>
      </c>
      <c r="AJ1" t="s">
        <v>89</v>
      </c>
      <c r="AK1" t="s">
        <v>90</v>
      </c>
    </row>
    <row r="8" spans="1:37" x14ac:dyDescent="0.2">
      <c r="A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Inventory Calculator</vt:lpstr>
      <vt:lpstr>Readme</vt:lpstr>
      <vt:lpstr>agr</vt:lpstr>
      <vt:lpstr>B</vt:lpstr>
      <vt:lpstr>d</vt:lpstr>
      <vt:lpstr>DB</vt:lpstr>
      <vt:lpstr>DB_52</vt:lpstr>
      <vt:lpstr>frw</vt:lpstr>
      <vt:lpstr>l</vt:lpstr>
      <vt:lpstr>n</vt:lpstr>
      <vt:lpstr>ss</vt:lpstr>
      <vt:lpstr>ssp</vt:lpstr>
      <vt:lpstr>winc</vt:lpstr>
    </vt:vector>
  </TitlesOfParts>
  <Company>METU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ugura</dc:creator>
  <cp:lastModifiedBy>R. Musadya</cp:lastModifiedBy>
  <dcterms:created xsi:type="dcterms:W3CDTF">2009-04-06T11:53:46Z</dcterms:created>
  <dcterms:modified xsi:type="dcterms:W3CDTF">2012-12-18T11:46:52Z</dcterms:modified>
</cp:coreProperties>
</file>